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drawings/drawing2.xml" ContentType="application/vnd.openxmlformats-officedocument.drawing+xml"/>
  <Override PartName="/xl/ctrlProps/ctrlProp14.xml" ContentType="application/vnd.ms-excel.controlproperties+xml"/>
  <Override PartName="/xl/drawings/drawing3.xml" ContentType="application/vnd.openxmlformats-officedocument.drawing+xml"/>
  <Override PartName="/xl/ctrlProps/ctrlProp15.xml" ContentType="application/vnd.ms-excel.controlproperties+xml"/>
  <Override PartName="/xl/drawings/drawing4.xml" ContentType="application/vnd.openxmlformats-officedocument.drawing+xml"/>
  <Override PartName="/xl/ctrlProps/ctrlProp16.xml" ContentType="application/vnd.ms-excel.controlproperties+xml"/>
  <Override PartName="/xl/drawings/drawing5.xml" ContentType="application/vnd.openxmlformats-officedocument.drawing+xml"/>
  <Override PartName="/xl/ctrlProps/ctrlProp1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/>
  <bookViews>
    <workbookView showSheetTabs="0" xWindow="240" yWindow="120" windowWidth="11535" windowHeight="7005" tabRatio="833"/>
  </bookViews>
  <sheets>
    <sheet name="Eingabe" sheetId="1" r:id="rId1"/>
    <sheet name="Grafik" sheetId="2" r:id="rId2"/>
    <sheet name="Grafik2" sheetId="3" r:id="rId3"/>
    <sheet name="Daten_1" sheetId="4" r:id="rId4"/>
    <sheet name="Daten_2" sheetId="5" r:id="rId5"/>
    <sheet name="Modul1" sheetId="6" state="veryHidden" r:id=""/>
    <sheet name="Modul2" sheetId="7" state="veryHidden" r:id=""/>
  </sheets>
  <definedNames>
    <definedName name="asoll">Eingabe!#REF!</definedName>
    <definedName name="cB">Eingabe!$G$16</definedName>
    <definedName name="_xlnm.Print_Area" localSheetId="0">Eingabe!$B$2:$J$38,Eingabe!$B$40:$J$63,Eingabe!$B$80:$J$136</definedName>
    <definedName name="f_1">Eingabe!#REF!</definedName>
    <definedName name="f_2">Eingabe!#REF!</definedName>
    <definedName name="f_3">Eingabe!#REF!</definedName>
    <definedName name="f_4">Eingabe!#REF!</definedName>
    <definedName name="f_5">Eingabe!#REF!</definedName>
    <definedName name="isoll">Eingabe!$G$20</definedName>
    <definedName name="Lh">Eingabe!$G$22</definedName>
    <definedName name="nk">Eingabe!$G$18</definedName>
    <definedName name="p">Eingabe!#REF!</definedName>
    <definedName name="Strangzahl">Eingabe!$I$47</definedName>
    <definedName name="Xist">Eingabe!#REF!</definedName>
    <definedName name="Xsoll">Eingabe!$I$58</definedName>
    <definedName name="zg">Eingabe!$J$49</definedName>
    <definedName name="zk">Eingabe!$I$48</definedName>
  </definedNames>
  <calcPr calcId="145621"/>
</workbook>
</file>

<file path=xl/calcChain.xml><?xml version="1.0" encoding="utf-8"?>
<calcChain xmlns="http://schemas.openxmlformats.org/spreadsheetml/2006/main">
  <c r="E43" i="4" l="1"/>
  <c r="L43" i="4" s="1"/>
  <c r="K43" i="4"/>
  <c r="J43" i="4"/>
  <c r="I43" i="4" s="1"/>
  <c r="J76" i="4"/>
  <c r="I76" i="4"/>
  <c r="J75" i="4"/>
  <c r="I75" i="4" s="1"/>
  <c r="J74" i="4"/>
  <c r="I74" i="4"/>
  <c r="J73" i="4"/>
  <c r="I73" i="4" s="1"/>
  <c r="J72" i="4"/>
  <c r="I72" i="4"/>
  <c r="J71" i="4"/>
  <c r="I71" i="4" s="1"/>
  <c r="J70" i="4"/>
  <c r="I70" i="4"/>
  <c r="J69" i="4"/>
  <c r="I69" i="4" s="1"/>
  <c r="J68" i="4"/>
  <c r="I68" i="4"/>
  <c r="J67" i="4"/>
  <c r="I67" i="4" s="1"/>
  <c r="J66" i="4"/>
  <c r="I66" i="4"/>
  <c r="J65" i="4"/>
  <c r="I65" i="4" s="1"/>
  <c r="J64" i="4"/>
  <c r="I64" i="4"/>
  <c r="J63" i="4"/>
  <c r="I63" i="4" s="1"/>
  <c r="J62" i="4"/>
  <c r="I62" i="4"/>
  <c r="J61" i="4"/>
  <c r="I61" i="4" s="1"/>
  <c r="J60" i="4"/>
  <c r="I60" i="4"/>
  <c r="J59" i="4"/>
  <c r="I59" i="4" s="1"/>
  <c r="J58" i="4"/>
  <c r="I58" i="4"/>
  <c r="J57" i="4"/>
  <c r="I57" i="4" s="1"/>
  <c r="J56" i="4"/>
  <c r="I56" i="4"/>
  <c r="J55" i="4"/>
  <c r="I55" i="4" s="1"/>
  <c r="J54" i="4"/>
  <c r="I54" i="4"/>
  <c r="J53" i="4"/>
  <c r="I53" i="4" s="1"/>
  <c r="J52" i="4"/>
  <c r="I52" i="4"/>
  <c r="J51" i="4"/>
  <c r="I51" i="4" s="1"/>
  <c r="J50" i="4"/>
  <c r="I50" i="4"/>
  <c r="J49" i="4"/>
  <c r="I49" i="4" s="1"/>
  <c r="J48" i="4"/>
  <c r="I48" i="4"/>
  <c r="J47" i="4"/>
  <c r="I47" i="4" s="1"/>
  <c r="J46" i="4"/>
  <c r="I46" i="4"/>
  <c r="J45" i="4"/>
  <c r="I45" i="4" s="1"/>
  <c r="J44" i="4"/>
  <c r="I44" i="4"/>
  <c r="J42" i="4"/>
  <c r="I42" i="4" s="1"/>
  <c r="J41" i="4"/>
  <c r="I41" i="4"/>
  <c r="J40" i="4"/>
  <c r="I40" i="4" s="1"/>
  <c r="J39" i="4"/>
  <c r="I39" i="4"/>
  <c r="J38" i="4"/>
  <c r="I38" i="4" s="1"/>
  <c r="J37" i="4"/>
  <c r="I37" i="4"/>
  <c r="J36" i="4"/>
  <c r="I36" i="4" s="1"/>
  <c r="J35" i="4"/>
  <c r="I35" i="4"/>
  <c r="J34" i="4"/>
  <c r="I34" i="4" s="1"/>
  <c r="J33" i="4"/>
  <c r="I33" i="4"/>
  <c r="J32" i="4"/>
  <c r="I32" i="4" s="1"/>
  <c r="J31" i="4"/>
  <c r="I31" i="4"/>
  <c r="J30" i="4"/>
  <c r="I30" i="4" s="1"/>
  <c r="J29" i="4"/>
  <c r="I29" i="4"/>
  <c r="J28" i="4"/>
  <c r="I28" i="4" s="1"/>
  <c r="J27" i="4"/>
  <c r="I27" i="4"/>
  <c r="J26" i="4"/>
  <c r="I26" i="4" s="1"/>
  <c r="J25" i="4"/>
  <c r="I25" i="4"/>
  <c r="J24" i="4"/>
  <c r="I24" i="4" s="1"/>
  <c r="J23" i="4"/>
  <c r="I23" i="4"/>
  <c r="J22" i="4"/>
  <c r="I22" i="4" s="1"/>
  <c r="J21" i="4"/>
  <c r="I21" i="4"/>
  <c r="J20" i="4"/>
  <c r="I20" i="4" s="1"/>
  <c r="J19" i="4"/>
  <c r="I19" i="4"/>
  <c r="J18" i="4"/>
  <c r="I18" i="4" s="1"/>
  <c r="J17" i="4"/>
  <c r="I17" i="4"/>
  <c r="J16" i="4"/>
  <c r="I16" i="4" s="1"/>
  <c r="J15" i="4"/>
  <c r="I15" i="4"/>
  <c r="J14" i="4"/>
  <c r="I14" i="4" s="1"/>
  <c r="J13" i="4"/>
  <c r="I13" i="4"/>
  <c r="J12" i="4"/>
  <c r="I12" i="4" s="1"/>
  <c r="E76" i="4"/>
  <c r="L76" i="4"/>
  <c r="E75" i="4"/>
  <c r="L75" i="4" s="1"/>
  <c r="E74" i="4"/>
  <c r="L74" i="4"/>
  <c r="E73" i="4"/>
  <c r="L73" i="4" s="1"/>
  <c r="E72" i="4"/>
  <c r="L72" i="4"/>
  <c r="E71" i="4"/>
  <c r="L71" i="4" s="1"/>
  <c r="E70" i="4"/>
  <c r="L70" i="4"/>
  <c r="E69" i="4"/>
  <c r="L69" i="4" s="1"/>
  <c r="E68" i="4"/>
  <c r="L68" i="4"/>
  <c r="E67" i="4"/>
  <c r="L67" i="4" s="1"/>
  <c r="E66" i="4"/>
  <c r="L66" i="4"/>
  <c r="E65" i="4"/>
  <c r="L65" i="4" s="1"/>
  <c r="E64" i="4"/>
  <c r="L64" i="4"/>
  <c r="E63" i="4"/>
  <c r="L63" i="4" s="1"/>
  <c r="E62" i="4"/>
  <c r="L62" i="4"/>
  <c r="E61" i="4"/>
  <c r="L61" i="4" s="1"/>
  <c r="E60" i="4"/>
  <c r="L60" i="4"/>
  <c r="E59" i="4"/>
  <c r="L59" i="4" s="1"/>
  <c r="E58" i="4"/>
  <c r="L58" i="4"/>
  <c r="E57" i="4"/>
  <c r="L57" i="4" s="1"/>
  <c r="E56" i="4"/>
  <c r="L56" i="4"/>
  <c r="E55" i="4"/>
  <c r="L55" i="4" s="1"/>
  <c r="E54" i="4"/>
  <c r="L54" i="4"/>
  <c r="E53" i="4"/>
  <c r="L53" i="4" s="1"/>
  <c r="E52" i="4"/>
  <c r="L52" i="4"/>
  <c r="E51" i="4"/>
  <c r="L51" i="4" s="1"/>
  <c r="E50" i="4"/>
  <c r="L50" i="4"/>
  <c r="E49" i="4"/>
  <c r="L49" i="4" s="1"/>
  <c r="E48" i="4"/>
  <c r="L48" i="4"/>
  <c r="E47" i="4"/>
  <c r="L47" i="4" s="1"/>
  <c r="E46" i="4"/>
  <c r="L46" i="4"/>
  <c r="E45" i="4"/>
  <c r="L45" i="4" s="1"/>
  <c r="E44" i="4"/>
  <c r="L44" i="4"/>
  <c r="E42" i="4"/>
  <c r="L42" i="4" s="1"/>
  <c r="E41" i="4"/>
  <c r="L41" i="4"/>
  <c r="E40" i="4"/>
  <c r="L40" i="4" s="1"/>
  <c r="E39" i="4"/>
  <c r="L39" i="4"/>
  <c r="E38" i="4"/>
  <c r="L38" i="4" s="1"/>
  <c r="E37" i="4"/>
  <c r="L37" i="4"/>
  <c r="E36" i="4"/>
  <c r="L36" i="4" s="1"/>
  <c r="E35" i="4"/>
  <c r="L35" i="4"/>
  <c r="E34" i="4"/>
  <c r="L34" i="4" s="1"/>
  <c r="E33" i="4"/>
  <c r="L33" i="4"/>
  <c r="E32" i="4"/>
  <c r="L32" i="4" s="1"/>
  <c r="E31" i="4"/>
  <c r="L31" i="4"/>
  <c r="E30" i="4"/>
  <c r="L30" i="4" s="1"/>
  <c r="E29" i="4"/>
  <c r="L29" i="4"/>
  <c r="E28" i="4"/>
  <c r="L28" i="4" s="1"/>
  <c r="E27" i="4"/>
  <c r="L27" i="4"/>
  <c r="E26" i="4"/>
  <c r="L26" i="4" s="1"/>
  <c r="E25" i="4"/>
  <c r="L25" i="4"/>
  <c r="E24" i="4"/>
  <c r="L24" i="4" s="1"/>
  <c r="E23" i="4"/>
  <c r="L23" i="4"/>
  <c r="E22" i="4"/>
  <c r="L22" i="4" s="1"/>
  <c r="E21" i="4"/>
  <c r="L21" i="4"/>
  <c r="E20" i="4"/>
  <c r="L20" i="4" s="1"/>
  <c r="E19" i="4"/>
  <c r="L19" i="4"/>
  <c r="E18" i="4"/>
  <c r="L18" i="4" s="1"/>
  <c r="E17" i="4"/>
  <c r="L17" i="4"/>
  <c r="E16" i="4"/>
  <c r="L16" i="4" s="1"/>
  <c r="E15" i="4"/>
  <c r="L15" i="4"/>
  <c r="E14" i="4"/>
  <c r="L14" i="4" s="1"/>
  <c r="E13" i="4"/>
  <c r="L13" i="4"/>
  <c r="E12" i="4"/>
  <c r="L12" i="4" s="1"/>
  <c r="K76" i="4"/>
  <c r="K75" i="4"/>
  <c r="K74" i="4"/>
  <c r="K73" i="4"/>
  <c r="K72" i="4"/>
  <c r="K71" i="4"/>
  <c r="K70" i="4"/>
  <c r="K69" i="4"/>
  <c r="K68" i="4"/>
  <c r="K67" i="4"/>
  <c r="K66" i="4"/>
  <c r="K65" i="4"/>
  <c r="K64" i="4"/>
  <c r="K63" i="4"/>
  <c r="K62" i="4"/>
  <c r="K61" i="4"/>
  <c r="K60" i="4"/>
  <c r="K59" i="4"/>
  <c r="K58" i="4"/>
  <c r="K57" i="4"/>
  <c r="K56" i="4"/>
  <c r="K55" i="4"/>
  <c r="K54" i="4"/>
  <c r="K53" i="4"/>
  <c r="K52" i="4"/>
  <c r="K51" i="4"/>
  <c r="K50" i="4"/>
  <c r="K49" i="4"/>
  <c r="K48" i="4"/>
  <c r="K47" i="4"/>
  <c r="K46" i="4"/>
  <c r="K45" i="4"/>
  <c r="K44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G16" i="1"/>
  <c r="I147" i="1"/>
  <c r="I20" i="1" s="1"/>
  <c r="K9" i="4" s="1"/>
  <c r="E260" i="1"/>
  <c r="D6" i="4"/>
  <c r="H6" i="4" s="1"/>
  <c r="D5" i="5"/>
  <c r="H5" i="5" s="1"/>
  <c r="H37" i="1" s="1"/>
  <c r="G5" i="5"/>
  <c r="H36" i="1" s="1"/>
  <c r="H108" i="1" s="1"/>
  <c r="F194" i="1"/>
  <c r="M194" i="1" s="1"/>
  <c r="K194" i="1"/>
  <c r="J194" i="1" s="1"/>
  <c r="L194" i="1"/>
  <c r="F195" i="1"/>
  <c r="M195" i="1" s="1"/>
  <c r="K195" i="1"/>
  <c r="J195" i="1"/>
  <c r="L195" i="1"/>
  <c r="F196" i="1"/>
  <c r="K196" i="1"/>
  <c r="J196" i="1"/>
  <c r="L196" i="1"/>
  <c r="M196" i="1"/>
  <c r="F197" i="1"/>
  <c r="K197" i="1"/>
  <c r="J197" i="1"/>
  <c r="L197" i="1"/>
  <c r="M197" i="1"/>
  <c r="F198" i="1"/>
  <c r="M198" i="1" s="1"/>
  <c r="K198" i="1"/>
  <c r="J198" i="1" s="1"/>
  <c r="L198" i="1"/>
  <c r="F199" i="1"/>
  <c r="K199" i="1"/>
  <c r="J199" i="1"/>
  <c r="L199" i="1"/>
  <c r="M199" i="1"/>
  <c r="F200" i="1"/>
  <c r="K200" i="1"/>
  <c r="J200" i="1"/>
  <c r="L200" i="1"/>
  <c r="M200" i="1"/>
  <c r="F201" i="1"/>
  <c r="K201" i="1"/>
  <c r="J201" i="1"/>
  <c r="L201" i="1"/>
  <c r="M201" i="1"/>
  <c r="F202" i="1"/>
  <c r="K202" i="1"/>
  <c r="J202" i="1" s="1"/>
  <c r="L202" i="1"/>
  <c r="M202" i="1"/>
  <c r="F203" i="1"/>
  <c r="K203" i="1"/>
  <c r="J203" i="1"/>
  <c r="L203" i="1"/>
  <c r="M203" i="1"/>
  <c r="F204" i="1"/>
  <c r="K204" i="1"/>
  <c r="J204" i="1"/>
  <c r="L204" i="1"/>
  <c r="M204" i="1"/>
  <c r="F205" i="1"/>
  <c r="K205" i="1"/>
  <c r="J205" i="1" s="1"/>
  <c r="L205" i="1"/>
  <c r="M205" i="1"/>
  <c r="F206" i="1"/>
  <c r="K206" i="1"/>
  <c r="J206" i="1" s="1"/>
  <c r="L206" i="1"/>
  <c r="M206" i="1"/>
  <c r="F207" i="1"/>
  <c r="K207" i="1"/>
  <c r="J207" i="1"/>
  <c r="L207" i="1"/>
  <c r="M207" i="1"/>
  <c r="F208" i="1"/>
  <c r="K208" i="1"/>
  <c r="J208" i="1"/>
  <c r="L208" i="1"/>
  <c r="M208" i="1"/>
  <c r="F209" i="1"/>
  <c r="K209" i="1"/>
  <c r="J209" i="1" s="1"/>
  <c r="L209" i="1"/>
  <c r="M209" i="1"/>
  <c r="F210" i="1"/>
  <c r="M210" i="1" s="1"/>
  <c r="K210" i="1"/>
  <c r="J210" i="1" s="1"/>
  <c r="L210" i="1"/>
  <c r="F211" i="1"/>
  <c r="M211" i="1" s="1"/>
  <c r="K211" i="1"/>
  <c r="J211" i="1"/>
  <c r="L211" i="1"/>
  <c r="F212" i="1"/>
  <c r="K212" i="1"/>
  <c r="J212" i="1"/>
  <c r="L212" i="1"/>
  <c r="M212" i="1"/>
  <c r="F213" i="1"/>
  <c r="K213" i="1"/>
  <c r="J213" i="1"/>
  <c r="L213" i="1"/>
  <c r="M213" i="1"/>
  <c r="F214" i="1"/>
  <c r="M214" i="1" s="1"/>
  <c r="K214" i="1"/>
  <c r="J214" i="1" s="1"/>
  <c r="L214" i="1"/>
  <c r="F215" i="1"/>
  <c r="K215" i="1"/>
  <c r="J215" i="1"/>
  <c r="L215" i="1"/>
  <c r="M215" i="1"/>
  <c r="F216" i="1"/>
  <c r="K216" i="1"/>
  <c r="J216" i="1"/>
  <c r="L216" i="1"/>
  <c r="M216" i="1"/>
  <c r="F217" i="1"/>
  <c r="K217" i="1"/>
  <c r="J217" i="1"/>
  <c r="L217" i="1"/>
  <c r="M217" i="1"/>
  <c r="F219" i="1"/>
  <c r="K219" i="1"/>
  <c r="J219" i="1" s="1"/>
  <c r="L219" i="1"/>
  <c r="M219" i="1"/>
  <c r="F220" i="1"/>
  <c r="K220" i="1"/>
  <c r="J220" i="1"/>
  <c r="L220" i="1"/>
  <c r="M220" i="1"/>
  <c r="F221" i="1"/>
  <c r="K221" i="1"/>
  <c r="J221" i="1"/>
  <c r="L221" i="1"/>
  <c r="M221" i="1"/>
  <c r="F222" i="1"/>
  <c r="K222" i="1"/>
  <c r="J222" i="1" s="1"/>
  <c r="L222" i="1"/>
  <c r="M222" i="1"/>
  <c r="F223" i="1"/>
  <c r="K223" i="1"/>
  <c r="J223" i="1" s="1"/>
  <c r="L223" i="1"/>
  <c r="M223" i="1"/>
  <c r="F224" i="1"/>
  <c r="K224" i="1"/>
  <c r="J224" i="1"/>
  <c r="L224" i="1"/>
  <c r="M224" i="1"/>
  <c r="F225" i="1"/>
  <c r="K225" i="1"/>
  <c r="J225" i="1"/>
  <c r="L225" i="1"/>
  <c r="M225" i="1"/>
  <c r="F226" i="1"/>
  <c r="K226" i="1"/>
  <c r="J226" i="1" s="1"/>
  <c r="L226" i="1"/>
  <c r="M226" i="1"/>
  <c r="F227" i="1"/>
  <c r="M227" i="1" s="1"/>
  <c r="K227" i="1"/>
  <c r="J227" i="1" s="1"/>
  <c r="L227" i="1"/>
  <c r="F228" i="1"/>
  <c r="K228" i="1"/>
  <c r="J228" i="1"/>
  <c r="L228" i="1"/>
  <c r="M228" i="1"/>
  <c r="F229" i="1"/>
  <c r="K229" i="1"/>
  <c r="J229" i="1"/>
  <c r="L229" i="1"/>
  <c r="M229" i="1"/>
  <c r="F230" i="1"/>
  <c r="K230" i="1"/>
  <c r="J230" i="1"/>
  <c r="L230" i="1"/>
  <c r="M230" i="1"/>
  <c r="F231" i="1"/>
  <c r="M231" i="1" s="1"/>
  <c r="K231" i="1"/>
  <c r="J231" i="1" s="1"/>
  <c r="L231" i="1"/>
  <c r="F232" i="1"/>
  <c r="M232" i="1" s="1"/>
  <c r="K232" i="1"/>
  <c r="J232" i="1"/>
  <c r="L232" i="1"/>
  <c r="F233" i="1"/>
  <c r="K233" i="1"/>
  <c r="J233" i="1"/>
  <c r="L233" i="1"/>
  <c r="M233" i="1"/>
  <c r="F234" i="1"/>
  <c r="K234" i="1"/>
  <c r="J234" i="1"/>
  <c r="L234" i="1"/>
  <c r="M234" i="1"/>
  <c r="F235" i="1"/>
  <c r="K235" i="1"/>
  <c r="J235" i="1" s="1"/>
  <c r="L235" i="1"/>
  <c r="M235" i="1"/>
  <c r="F236" i="1"/>
  <c r="K236" i="1"/>
  <c r="J236" i="1"/>
  <c r="L236" i="1"/>
  <c r="M236" i="1"/>
  <c r="F237" i="1"/>
  <c r="K237" i="1"/>
  <c r="J237" i="1" s="1"/>
  <c r="L237" i="1"/>
  <c r="M237" i="1"/>
  <c r="F238" i="1"/>
  <c r="M238" i="1" s="1"/>
  <c r="K238" i="1"/>
  <c r="J238" i="1" s="1"/>
  <c r="L238" i="1"/>
  <c r="F239" i="1"/>
  <c r="K239" i="1"/>
  <c r="J239" i="1" s="1"/>
  <c r="L239" i="1"/>
  <c r="M239" i="1"/>
  <c r="F240" i="1"/>
  <c r="K240" i="1"/>
  <c r="J240" i="1"/>
  <c r="L240" i="1"/>
  <c r="M240" i="1"/>
  <c r="F241" i="1"/>
  <c r="K241" i="1"/>
  <c r="J241" i="1"/>
  <c r="L241" i="1"/>
  <c r="M241" i="1"/>
  <c r="F242" i="1"/>
  <c r="K242" i="1"/>
  <c r="J242" i="1" s="1"/>
  <c r="L242" i="1"/>
  <c r="M242" i="1"/>
  <c r="F243" i="1"/>
  <c r="M243" i="1" s="1"/>
  <c r="K243" i="1"/>
  <c r="J243" i="1" s="1"/>
  <c r="L243" i="1"/>
  <c r="F244" i="1"/>
  <c r="K244" i="1"/>
  <c r="J244" i="1"/>
  <c r="L244" i="1"/>
  <c r="M244" i="1"/>
  <c r="F245" i="1"/>
  <c r="K245" i="1"/>
  <c r="J245" i="1"/>
  <c r="L245" i="1"/>
  <c r="M245" i="1"/>
  <c r="F246" i="1"/>
  <c r="K246" i="1"/>
  <c r="J246" i="1"/>
  <c r="L246" i="1"/>
  <c r="M246" i="1"/>
  <c r="F247" i="1"/>
  <c r="M247" i="1" s="1"/>
  <c r="K247" i="1"/>
  <c r="J247" i="1" s="1"/>
  <c r="L247" i="1"/>
  <c r="F248" i="1"/>
  <c r="M248" i="1" s="1"/>
  <c r="K248" i="1"/>
  <c r="J248" i="1"/>
  <c r="L248" i="1"/>
  <c r="F249" i="1"/>
  <c r="K249" i="1"/>
  <c r="J249" i="1" s="1"/>
  <c r="L249" i="1"/>
  <c r="M249" i="1"/>
  <c r="F250" i="1"/>
  <c r="K250" i="1"/>
  <c r="J250" i="1"/>
  <c r="L250" i="1"/>
  <c r="M250" i="1"/>
  <c r="F251" i="1"/>
  <c r="K251" i="1"/>
  <c r="J251" i="1" s="1"/>
  <c r="L251" i="1"/>
  <c r="M251" i="1"/>
  <c r="F252" i="1"/>
  <c r="K252" i="1"/>
  <c r="J252" i="1"/>
  <c r="L252" i="1"/>
  <c r="M252" i="1"/>
  <c r="F253" i="1"/>
  <c r="M253" i="1" s="1"/>
  <c r="K253" i="1"/>
  <c r="J253" i="1" s="1"/>
  <c r="L253" i="1"/>
  <c r="F254" i="1"/>
  <c r="M254" i="1" s="1"/>
  <c r="K254" i="1"/>
  <c r="J254" i="1" s="1"/>
  <c r="L254" i="1"/>
  <c r="F255" i="1"/>
  <c r="K255" i="1"/>
  <c r="J255" i="1"/>
  <c r="L255" i="1"/>
  <c r="M255" i="1"/>
  <c r="F256" i="1"/>
  <c r="K256" i="1"/>
  <c r="J256" i="1"/>
  <c r="L256" i="1"/>
  <c r="M256" i="1"/>
  <c r="F257" i="1"/>
  <c r="K257" i="1"/>
  <c r="J257" i="1" s="1"/>
  <c r="L257" i="1"/>
  <c r="M257" i="1"/>
  <c r="F258" i="1"/>
  <c r="K258" i="1"/>
  <c r="J258" i="1" s="1"/>
  <c r="L258" i="1"/>
  <c r="M258" i="1"/>
  <c r="F259" i="1"/>
  <c r="K259" i="1"/>
  <c r="J259" i="1"/>
  <c r="L259" i="1"/>
  <c r="M259" i="1"/>
  <c r="D260" i="1"/>
  <c r="G18" i="1"/>
  <c r="G154" i="1" s="1"/>
  <c r="G152" i="1"/>
  <c r="H96" i="1" s="1"/>
  <c r="G17" i="1"/>
  <c r="H152" i="1" s="1"/>
  <c r="H94" i="1" s="1"/>
  <c r="G153" i="1"/>
  <c r="H153" i="1"/>
  <c r="G19" i="1"/>
  <c r="G87" i="1"/>
  <c r="B81" i="1"/>
  <c r="I151" i="1"/>
  <c r="H103" i="1"/>
  <c r="B136" i="1"/>
  <c r="B133" i="1"/>
  <c r="G132" i="1"/>
  <c r="H131" i="1"/>
  <c r="H130" i="1"/>
  <c r="H98" i="1"/>
  <c r="I4" i="1"/>
  <c r="H128" i="1"/>
  <c r="B128" i="1"/>
  <c r="H127" i="1"/>
  <c r="B127" i="1"/>
  <c r="J126" i="1"/>
  <c r="I126" i="1"/>
  <c r="G126" i="1"/>
  <c r="F126" i="1"/>
  <c r="B125" i="1"/>
  <c r="H124" i="1"/>
  <c r="B124" i="1"/>
  <c r="B122" i="1"/>
  <c r="B121" i="1"/>
  <c r="I149" i="1"/>
  <c r="I153" i="1"/>
  <c r="J48" i="1" s="1"/>
  <c r="F120" i="1"/>
  <c r="B120" i="1"/>
  <c r="F119" i="1"/>
  <c r="B119" i="1"/>
  <c r="I148" i="1"/>
  <c r="F118" i="1"/>
  <c r="B118" i="1"/>
  <c r="J117" i="1"/>
  <c r="I117" i="1"/>
  <c r="B116" i="1"/>
  <c r="H115" i="1"/>
  <c r="F115" i="1"/>
  <c r="I109" i="1"/>
  <c r="C108" i="1"/>
  <c r="H100" i="1"/>
  <c r="H95" i="1"/>
  <c r="I93" i="1"/>
  <c r="H93" i="1"/>
  <c r="B93" i="1"/>
  <c r="B83" i="1"/>
  <c r="J49" i="1" l="1"/>
  <c r="J120" i="1" s="1"/>
  <c r="J119" i="1"/>
  <c r="H109" i="1"/>
  <c r="L6" i="4"/>
  <c r="I48" i="1" s="1"/>
  <c r="I6" i="4"/>
  <c r="I26" i="1" s="1"/>
  <c r="H106" i="1" s="1"/>
  <c r="I152" i="1"/>
  <c r="J47" i="1" s="1"/>
  <c r="J118" i="1" s="1"/>
  <c r="I150" i="1"/>
  <c r="F6" i="4"/>
  <c r="J6" i="4"/>
  <c r="G6" i="4"/>
  <c r="K6" i="4"/>
  <c r="J5" i="5"/>
  <c r="J63" i="1" s="1"/>
  <c r="G135" i="1" s="1"/>
  <c r="F5" i="5"/>
  <c r="H35" i="1" s="1"/>
  <c r="H97" i="1" s="1"/>
  <c r="I5" i="5"/>
  <c r="E5" i="5"/>
  <c r="E6" i="4"/>
  <c r="I63" i="1" l="1"/>
  <c r="I28" i="1"/>
  <c r="H51" i="1"/>
  <c r="H102" i="1"/>
  <c r="I25" i="1"/>
  <c r="H101" i="1"/>
  <c r="I61" i="1"/>
  <c r="I132" i="1" s="1"/>
  <c r="J24" i="1"/>
  <c r="I100" i="1" s="1"/>
  <c r="G48" i="1"/>
  <c r="G119" i="1" s="1"/>
  <c r="I119" i="1"/>
  <c r="I29" i="1" l="1"/>
  <c r="H59" i="1"/>
  <c r="G130" i="1" s="1"/>
  <c r="H60" i="1"/>
  <c r="G131" i="1" s="1"/>
  <c r="H104" i="1"/>
  <c r="G134" i="1"/>
  <c r="G63" i="1"/>
  <c r="G136" i="1" s="1"/>
  <c r="J56" i="1"/>
  <c r="B55" i="1"/>
  <c r="C126" i="1" s="1"/>
  <c r="B52" i="1"/>
  <c r="F123" i="1" s="1"/>
  <c r="G122" i="1"/>
  <c r="G155" i="1"/>
  <c r="I56" i="1" s="1"/>
  <c r="G156" i="1"/>
  <c r="G56" i="1" l="1"/>
  <c r="G127" i="1" s="1"/>
  <c r="I127" i="1"/>
  <c r="J57" i="1"/>
  <c r="J128" i="1" s="1"/>
  <c r="J127" i="1"/>
  <c r="I27" i="1"/>
  <c r="H105" i="1"/>
  <c r="H53" i="1"/>
  <c r="G124" i="1" s="1"/>
  <c r="H107" i="1" l="1"/>
  <c r="G45" i="1"/>
  <c r="G116" i="1" s="1"/>
  <c r="H44" i="1"/>
  <c r="I47" i="1" l="1"/>
  <c r="G115" i="1"/>
  <c r="G47" i="1" l="1"/>
  <c r="G118" i="1" s="1"/>
  <c r="I118" i="1"/>
  <c r="I49" i="1"/>
  <c r="G49" i="1" l="1"/>
  <c r="G120" i="1" s="1"/>
  <c r="I120" i="1"/>
  <c r="I57" i="1"/>
  <c r="I128" i="1" l="1"/>
  <c r="G57" i="1"/>
  <c r="G128" i="1" s="1"/>
</calcChain>
</file>

<file path=xl/sharedStrings.xml><?xml version="1.0" encoding="utf-8"?>
<sst xmlns="http://schemas.openxmlformats.org/spreadsheetml/2006/main" count="317" uniqueCount="174">
  <si>
    <t>Datum :</t>
  </si>
  <si>
    <t>Bewegungsschraube</t>
  </si>
  <si>
    <t>Bemerkungen:</t>
  </si>
  <si>
    <t xml:space="preserve"> </t>
  </si>
  <si>
    <t>mit Trapezgewinde</t>
  </si>
  <si>
    <r>
      <t>Beispiel:</t>
    </r>
    <r>
      <rPr>
        <sz val="10"/>
        <color indexed="12"/>
        <rFont val="Arial"/>
        <family val="2"/>
      </rPr>
      <t xml:space="preserve"> Spindelpresse</t>
    </r>
  </si>
  <si>
    <t>von der Spindel zu übertragende Druckkraft</t>
  </si>
  <si>
    <t>F</t>
  </si>
  <si>
    <t>kN</t>
  </si>
  <si>
    <t>freie Spindellänge</t>
  </si>
  <si>
    <t>l</t>
  </si>
  <si>
    <t>mm</t>
  </si>
  <si>
    <t>-</t>
  </si>
  <si>
    <t>n</t>
  </si>
  <si>
    <t>Richtwert für den Kerndurchmesser</t>
  </si>
  <si>
    <t>vorgewähltes Trapez-Gewinde</t>
  </si>
  <si>
    <t>Tr</t>
  </si>
  <si>
    <t>°</t>
  </si>
  <si>
    <r>
      <t>P</t>
    </r>
    <r>
      <rPr>
        <vertAlign val="subscript"/>
        <sz val="11"/>
        <color indexed="8"/>
        <rFont val="Arial"/>
        <family val="2"/>
      </rPr>
      <t>h</t>
    </r>
    <r>
      <rPr>
        <sz val="10"/>
        <color indexed="8"/>
        <rFont val="Arial"/>
      </rPr>
      <t xml:space="preserve"> =</t>
    </r>
  </si>
  <si>
    <t>P =</t>
  </si>
  <si>
    <t>Werkstoff der Spindelmutter</t>
  </si>
  <si>
    <t>Schmierzustand</t>
  </si>
  <si>
    <r>
      <t xml:space="preserve">Reibwinkel </t>
    </r>
    <r>
      <rPr>
        <sz val="10"/>
        <rFont val="Symbol"/>
        <family val="1"/>
        <charset val="2"/>
      </rPr>
      <t>r</t>
    </r>
  </si>
  <si>
    <t xml:space="preserve"> a) Festigkeitsnachweis</t>
  </si>
  <si>
    <t>aufzubringendes Drehmoment</t>
  </si>
  <si>
    <t>T</t>
  </si>
  <si>
    <t>Nm</t>
  </si>
  <si>
    <t>Gewinde ist selbsthemmend</t>
  </si>
  <si>
    <t>Zulässigkeit der Einzelspannungen:</t>
  </si>
  <si>
    <t>vorhanden</t>
  </si>
  <si>
    <t>zulässig</t>
  </si>
  <si>
    <t>im verdrehbeanspruchten Bereich</t>
  </si>
  <si>
    <r>
      <t>t</t>
    </r>
    <r>
      <rPr>
        <vertAlign val="subscript"/>
        <sz val="11"/>
        <rFont val="Arial"/>
        <family val="2"/>
      </rPr>
      <t>t</t>
    </r>
    <r>
      <rPr>
        <sz val="10"/>
        <rFont val="Arial"/>
        <family val="2"/>
      </rPr>
      <t xml:space="preserve"> &lt; </t>
    </r>
    <r>
      <rPr>
        <sz val="10"/>
        <rFont val="Symbol"/>
        <family val="1"/>
        <charset val="2"/>
      </rPr>
      <t>t</t>
    </r>
    <r>
      <rPr>
        <vertAlign val="subscript"/>
        <sz val="11"/>
        <rFont val="Arial"/>
        <family val="2"/>
      </rPr>
      <t>t zul</t>
    </r>
  </si>
  <si>
    <t>[N/mm²]</t>
  </si>
  <si>
    <t>im druckbeanspruchten Bereich</t>
  </si>
  <si>
    <r>
      <t>s</t>
    </r>
    <r>
      <rPr>
        <vertAlign val="subscript"/>
        <sz val="11"/>
        <rFont val="Arial"/>
        <family val="2"/>
      </rPr>
      <t xml:space="preserve">d &lt; </t>
    </r>
    <r>
      <rPr>
        <sz val="10"/>
        <rFont val="Symbol"/>
        <family val="1"/>
        <charset val="2"/>
      </rPr>
      <t>s</t>
    </r>
    <r>
      <rPr>
        <vertAlign val="subscript"/>
        <sz val="11"/>
        <rFont val="Arial"/>
        <family val="2"/>
      </rPr>
      <t>d zul</t>
    </r>
  </si>
  <si>
    <t>druck- u. verdrehbeanspr. Bereich</t>
  </si>
  <si>
    <r>
      <t>s</t>
    </r>
    <r>
      <rPr>
        <vertAlign val="subscript"/>
        <sz val="11"/>
        <rFont val="Arial"/>
        <family val="2"/>
      </rPr>
      <t xml:space="preserve">v &lt; </t>
    </r>
    <r>
      <rPr>
        <sz val="10"/>
        <rFont val="Symbol"/>
        <family val="1"/>
        <charset val="2"/>
      </rPr>
      <t>s</t>
    </r>
    <r>
      <rPr>
        <vertAlign val="subscript"/>
        <sz val="11"/>
        <rFont val="Arial"/>
        <family val="2"/>
      </rPr>
      <t>v zul</t>
    </r>
  </si>
  <si>
    <t xml:space="preserve"> b) Stabilitätsnachweis</t>
  </si>
  <si>
    <t>vorhandener Schlankheitsgrad</t>
  </si>
  <si>
    <r>
      <t>l</t>
    </r>
    <r>
      <rPr>
        <vertAlign val="subscript"/>
        <sz val="11"/>
        <rFont val="Arial"/>
        <family val="2"/>
      </rPr>
      <t>vorh</t>
    </r>
  </si>
  <si>
    <t xml:space="preserve">-      </t>
  </si>
  <si>
    <t>vorhandene Knickspannung</t>
  </si>
  <si>
    <r>
      <t>s</t>
    </r>
    <r>
      <rPr>
        <vertAlign val="subscript"/>
        <sz val="11"/>
        <rFont val="Arial"/>
        <family val="2"/>
      </rPr>
      <t>k</t>
    </r>
  </si>
  <si>
    <t>N/mm²</t>
  </si>
  <si>
    <t>Sicherheit der druckbeanspruchten Spindel gegen Ausknicken</t>
  </si>
  <si>
    <t>mindest</t>
  </si>
  <si>
    <t>wenn nur auf Druck beansprucht</t>
  </si>
  <si>
    <t>wenn Druck + Torsion vorliegt</t>
  </si>
  <si>
    <t>c) Länge der Führungsmutter</t>
  </si>
  <si>
    <r>
      <t>l</t>
    </r>
    <r>
      <rPr>
        <vertAlign val="subscript"/>
        <sz val="11"/>
        <rFont val="Arial"/>
        <family val="2"/>
      </rPr>
      <t>1</t>
    </r>
    <r>
      <rPr>
        <sz val="11"/>
        <rFont val="Arial"/>
        <family val="2"/>
      </rPr>
      <t>'</t>
    </r>
  </si>
  <si>
    <r>
      <t>l</t>
    </r>
    <r>
      <rPr>
        <vertAlign val="subscript"/>
        <sz val="11"/>
        <rFont val="Arial"/>
        <family val="2"/>
      </rPr>
      <t>1</t>
    </r>
    <r>
      <rPr>
        <sz val="10"/>
        <rFont val="Arial"/>
      </rPr>
      <t>''</t>
    </r>
  </si>
  <si>
    <r>
      <t>l</t>
    </r>
    <r>
      <rPr>
        <vertAlign val="subscript"/>
        <sz val="11"/>
        <rFont val="Arial"/>
        <family val="2"/>
      </rPr>
      <t>1</t>
    </r>
  </si>
  <si>
    <t xml:space="preserve"> Kontrolle der zulässigen Flächenpressung</t>
  </si>
  <si>
    <t>Flächenpressung Spindel / Mutter zulässig ?</t>
  </si>
  <si>
    <t>Auslegung einer Bewegungsschraube mit Trapezgewinde</t>
  </si>
  <si>
    <t>Beanspruchungsart</t>
  </si>
  <si>
    <t>Knickfall</t>
  </si>
  <si>
    <t>Werkstoff der Spindel</t>
  </si>
  <si>
    <t>festgelegte Mutterlänge</t>
  </si>
  <si>
    <t>Gewindedaten</t>
  </si>
  <si>
    <t>festgelegtes Trapez-Gewinde</t>
  </si>
  <si>
    <t>Flankendurchmesser</t>
  </si>
  <si>
    <r>
      <t>d</t>
    </r>
    <r>
      <rPr>
        <vertAlign val="subscript"/>
        <sz val="11"/>
        <rFont val="Arial"/>
        <family val="2"/>
      </rPr>
      <t>2</t>
    </r>
  </si>
  <si>
    <t>Kerndurchmesser</t>
  </si>
  <si>
    <r>
      <t>d</t>
    </r>
    <r>
      <rPr>
        <vertAlign val="subscript"/>
        <sz val="11"/>
        <rFont val="Arial"/>
        <family val="2"/>
      </rPr>
      <t>3</t>
    </r>
  </si>
  <si>
    <t>Gangzahl</t>
  </si>
  <si>
    <t>Gewindesteigung</t>
  </si>
  <si>
    <r>
      <t>P</t>
    </r>
    <r>
      <rPr>
        <vertAlign val="subscript"/>
        <sz val="11"/>
        <color indexed="8"/>
        <rFont val="Arial"/>
        <family val="2"/>
      </rPr>
      <t>h</t>
    </r>
    <r>
      <rPr>
        <sz val="10"/>
        <color indexed="8"/>
        <rFont val="Arial"/>
      </rPr>
      <t xml:space="preserve"> </t>
    </r>
  </si>
  <si>
    <r>
      <t>Gesamtsteigung P = P</t>
    </r>
    <r>
      <rPr>
        <vertAlign val="subscript"/>
        <sz val="11"/>
        <rFont val="Arial"/>
        <family val="2"/>
      </rPr>
      <t>h</t>
    </r>
    <r>
      <rPr>
        <sz val="10"/>
        <rFont val="Arial"/>
      </rPr>
      <t xml:space="preserve"> x n</t>
    </r>
  </si>
  <si>
    <t>P</t>
  </si>
  <si>
    <t>Steigungswinkel (1-gängig)</t>
  </si>
  <si>
    <t xml:space="preserve">j </t>
  </si>
  <si>
    <t>Steigungswinkel (n-gängig)</t>
  </si>
  <si>
    <r>
      <t>j</t>
    </r>
    <r>
      <rPr>
        <sz val="10"/>
        <color indexed="8"/>
        <rFont val="Arial"/>
        <family val="2"/>
      </rPr>
      <t>'</t>
    </r>
    <r>
      <rPr>
        <sz val="10"/>
        <color indexed="8"/>
        <rFont val="Symbol"/>
        <family val="1"/>
        <charset val="2"/>
      </rPr>
      <t xml:space="preserve"> </t>
    </r>
  </si>
  <si>
    <t>Reibwinkel</t>
  </si>
  <si>
    <t>r</t>
  </si>
  <si>
    <t>erforderliches Drehmoment</t>
  </si>
  <si>
    <t xml:space="preserve"> a) Zulässigkeit der Einzelspannungen</t>
  </si>
  <si>
    <r>
      <t>t</t>
    </r>
    <r>
      <rPr>
        <vertAlign val="subscript"/>
        <sz val="11"/>
        <rFont val="Arial"/>
        <family val="2"/>
      </rPr>
      <t xml:space="preserve">t </t>
    </r>
    <r>
      <rPr>
        <sz val="10"/>
        <rFont val="Arial"/>
      </rPr>
      <t>&lt;</t>
    </r>
    <r>
      <rPr>
        <sz val="10"/>
        <rFont val="Symbol"/>
        <family val="1"/>
        <charset val="2"/>
      </rPr>
      <t xml:space="preserve"> t</t>
    </r>
    <r>
      <rPr>
        <vertAlign val="subscript"/>
        <sz val="11"/>
        <rFont val="Arial"/>
        <family val="2"/>
      </rPr>
      <t>t zul</t>
    </r>
    <r>
      <rPr>
        <sz val="10"/>
        <rFont val="Arial"/>
      </rPr>
      <t xml:space="preserve"> ?</t>
    </r>
  </si>
  <si>
    <r>
      <t>s</t>
    </r>
    <r>
      <rPr>
        <vertAlign val="subscript"/>
        <sz val="11"/>
        <rFont val="Arial"/>
        <family val="2"/>
      </rPr>
      <t>d</t>
    </r>
    <r>
      <rPr>
        <sz val="10"/>
        <rFont val="Arial"/>
      </rPr>
      <t xml:space="preserve"> &lt; </t>
    </r>
    <r>
      <rPr>
        <sz val="10"/>
        <rFont val="Symbol"/>
        <family val="1"/>
        <charset val="2"/>
      </rPr>
      <t>s</t>
    </r>
    <r>
      <rPr>
        <vertAlign val="subscript"/>
        <sz val="11"/>
        <rFont val="Arial"/>
        <family val="2"/>
      </rPr>
      <t>d zul</t>
    </r>
    <r>
      <rPr>
        <sz val="10"/>
        <rFont val="Arial"/>
      </rPr>
      <t xml:space="preserve"> ?</t>
    </r>
  </si>
  <si>
    <r>
      <t>s</t>
    </r>
    <r>
      <rPr>
        <vertAlign val="subscript"/>
        <sz val="11"/>
        <rFont val="Arial"/>
        <family val="2"/>
      </rPr>
      <t>v</t>
    </r>
    <r>
      <rPr>
        <sz val="10"/>
        <rFont val="Arial"/>
      </rPr>
      <t xml:space="preserve"> &lt; </t>
    </r>
    <r>
      <rPr>
        <sz val="10"/>
        <rFont val="Symbol"/>
        <family val="1"/>
        <charset val="2"/>
      </rPr>
      <t>s</t>
    </r>
    <r>
      <rPr>
        <vertAlign val="subscript"/>
        <sz val="11"/>
        <rFont val="Arial"/>
        <family val="2"/>
      </rPr>
      <t>v zul</t>
    </r>
    <r>
      <rPr>
        <sz val="10"/>
        <rFont val="Arial"/>
      </rPr>
      <t xml:space="preserve"> ?</t>
    </r>
  </si>
  <si>
    <t xml:space="preserve">-    </t>
  </si>
  <si>
    <t>maßgebendes Verfahren:</t>
  </si>
  <si>
    <t xml:space="preserve"> c) Führungsmutter</t>
  </si>
  <si>
    <t>empfohlene Höchstlänge</t>
  </si>
  <si>
    <r>
      <t>l</t>
    </r>
    <r>
      <rPr>
        <vertAlign val="subscript"/>
        <sz val="11"/>
        <rFont val="Arial"/>
        <family val="2"/>
      </rPr>
      <t>1</t>
    </r>
    <r>
      <rPr>
        <sz val="10"/>
        <rFont val="Arial"/>
        <family val="2"/>
      </rPr>
      <t>'</t>
    </r>
  </si>
  <si>
    <t>empfohlene Mindestlänge</t>
  </si>
  <si>
    <r>
      <t>l</t>
    </r>
    <r>
      <rPr>
        <vertAlign val="subscript"/>
        <sz val="11"/>
        <rFont val="Arial"/>
        <family val="2"/>
      </rPr>
      <t>1</t>
    </r>
    <r>
      <rPr>
        <sz val="10"/>
        <rFont val="Arial"/>
        <family val="2"/>
      </rPr>
      <t>''</t>
    </r>
  </si>
  <si>
    <t>festgelegte Länge</t>
  </si>
  <si>
    <t>vorhandene Flächenpressung Spindel / Mutter</t>
  </si>
  <si>
    <t>maximal zulässige Flächenpressung</t>
  </si>
  <si>
    <t>maßgebende Knicklänge</t>
  </si>
  <si>
    <t>lk</t>
  </si>
  <si>
    <t>zul. Torsionsspannung St37-2</t>
  </si>
  <si>
    <t>zul. Druckspannung St37-2</t>
  </si>
  <si>
    <t>zul. Torsionsspannung St50-2</t>
  </si>
  <si>
    <t>zul. Druckspannung St50-2</t>
  </si>
  <si>
    <t>maßgebende zulässige Torsionsspannnung</t>
  </si>
  <si>
    <t>maßgebende zulässige Druckspannung</t>
  </si>
  <si>
    <t>Grenzschlankheitsgrad</t>
  </si>
  <si>
    <t>Knickspannung (Euler)</t>
  </si>
  <si>
    <t>Knickspannung (Tegtmajer)</t>
  </si>
  <si>
    <r>
      <t>d</t>
    </r>
    <r>
      <rPr>
        <b/>
        <vertAlign val="subscript"/>
        <sz val="11"/>
        <rFont val="Arial"/>
        <family val="2"/>
      </rPr>
      <t>3</t>
    </r>
  </si>
  <si>
    <t>d</t>
  </si>
  <si>
    <t>P'</t>
  </si>
  <si>
    <r>
      <t>h</t>
    </r>
    <r>
      <rPr>
        <b/>
        <vertAlign val="subscript"/>
        <sz val="11"/>
        <rFont val="Arial"/>
        <family val="2"/>
      </rPr>
      <t>3</t>
    </r>
  </si>
  <si>
    <t>j</t>
  </si>
  <si>
    <r>
      <t>d</t>
    </r>
    <r>
      <rPr>
        <b/>
        <vertAlign val="subscript"/>
        <sz val="11"/>
        <rFont val="Arial"/>
        <family val="2"/>
      </rPr>
      <t>2</t>
    </r>
    <r>
      <rPr>
        <b/>
        <sz val="10"/>
        <rFont val="Arial"/>
        <family val="2"/>
      </rPr>
      <t>=D</t>
    </r>
    <r>
      <rPr>
        <b/>
        <vertAlign val="subscript"/>
        <sz val="11"/>
        <rFont val="Arial"/>
        <family val="2"/>
      </rPr>
      <t>2</t>
    </r>
  </si>
  <si>
    <r>
      <t>H</t>
    </r>
    <r>
      <rPr>
        <b/>
        <vertAlign val="subscript"/>
        <sz val="11"/>
        <rFont val="Arial"/>
        <family val="2"/>
      </rPr>
      <t>1</t>
    </r>
  </si>
  <si>
    <r>
      <t>A</t>
    </r>
    <r>
      <rPr>
        <b/>
        <vertAlign val="subscript"/>
        <sz val="11"/>
        <rFont val="Arial"/>
        <family val="2"/>
      </rPr>
      <t>3</t>
    </r>
  </si>
  <si>
    <t>mm²</t>
  </si>
  <si>
    <t>ermittelter Kerndurchmesser</t>
  </si>
  <si>
    <r>
      <t>d</t>
    </r>
    <r>
      <rPr>
        <b/>
        <vertAlign val="subscript"/>
        <sz val="11"/>
        <color indexed="10"/>
        <rFont val="Arial"/>
      </rPr>
      <t>3</t>
    </r>
    <r>
      <rPr>
        <b/>
        <sz val="10"/>
        <color indexed="10"/>
        <rFont val="Arial"/>
      </rPr>
      <t xml:space="preserve"> =</t>
    </r>
  </si>
  <si>
    <t>Werkstoff</t>
  </si>
  <si>
    <t>Schmierung</t>
  </si>
  <si>
    <r>
      <t>p</t>
    </r>
    <r>
      <rPr>
        <b/>
        <vertAlign val="subscript"/>
        <sz val="11"/>
        <rFont val="Arial"/>
        <family val="2"/>
      </rPr>
      <t>zul min</t>
    </r>
  </si>
  <si>
    <r>
      <t>p</t>
    </r>
    <r>
      <rPr>
        <b/>
        <vertAlign val="subscript"/>
        <sz val="11"/>
        <rFont val="Arial"/>
        <family val="2"/>
      </rPr>
      <t>zul max</t>
    </r>
  </si>
  <si>
    <t>St</t>
  </si>
  <si>
    <t>CuSn-Leg.</t>
  </si>
  <si>
    <t>geschmiert</t>
  </si>
  <si>
    <t>Spindel</t>
  </si>
  <si>
    <t>Mutter</t>
  </si>
  <si>
    <t>trocken</t>
  </si>
  <si>
    <t>CuZn-Leg.</t>
  </si>
  <si>
    <t>Turcite-A</t>
  </si>
  <si>
    <t>Nylatron</t>
  </si>
  <si>
    <t>Roloff / Matek   "Maschinenelemente"</t>
  </si>
  <si>
    <t>Arbeitsblatt:</t>
  </si>
  <si>
    <t>Entwurfsberechnung</t>
  </si>
  <si>
    <t>Zusammenstellung der Werte</t>
  </si>
  <si>
    <t xml:space="preserve">ausgedruckt am: </t>
  </si>
  <si>
    <t>Kenn-</t>
  </si>
  <si>
    <t>Nr.</t>
  </si>
  <si>
    <t>GJL</t>
  </si>
  <si>
    <t>Nr,</t>
  </si>
  <si>
    <r>
      <t>S</t>
    </r>
    <r>
      <rPr>
        <vertAlign val="subscript"/>
        <sz val="11"/>
        <color indexed="8"/>
        <rFont val="Arial"/>
        <family val="2"/>
      </rPr>
      <t xml:space="preserve">k </t>
    </r>
    <r>
      <rPr>
        <sz val="10"/>
        <color indexed="8"/>
        <rFont val="Arial"/>
        <family val="2"/>
      </rPr>
      <t xml:space="preserve"> ausreichend ?</t>
    </r>
  </si>
  <si>
    <r>
      <t>S</t>
    </r>
    <r>
      <rPr>
        <vertAlign val="subscript"/>
        <sz val="11"/>
        <rFont val="Arial"/>
        <family val="2"/>
      </rPr>
      <t>k</t>
    </r>
    <r>
      <rPr>
        <sz val="10"/>
        <rFont val="Arial"/>
      </rPr>
      <t xml:space="preserve"> ausreichend ?</t>
    </r>
  </si>
  <si>
    <t>Steigungswinkel für das eingängige Gewinde</t>
  </si>
  <si>
    <t>Steigungswinkel für das n gängige Gewinde</t>
  </si>
  <si>
    <t>Gewindeteilung</t>
  </si>
  <si>
    <r>
      <t>Gesamtsteigung  P = Gangzahl x P</t>
    </r>
    <r>
      <rPr>
        <vertAlign val="subscript"/>
        <sz val="11"/>
        <rFont val="Arial"/>
        <family val="2"/>
      </rPr>
      <t>h</t>
    </r>
  </si>
  <si>
    <t>vorhandener Kerndurchmesser</t>
  </si>
  <si>
    <t>festgelegte Mutterlänge     [mm]</t>
  </si>
  <si>
    <t>Beanspruchung</t>
  </si>
  <si>
    <t>statisch</t>
  </si>
  <si>
    <t>dyn. schwellend</t>
  </si>
  <si>
    <t>Spindelwerkstoff</t>
  </si>
  <si>
    <t>S235</t>
  </si>
  <si>
    <t>E295</t>
  </si>
  <si>
    <t>Gewindegänge</t>
  </si>
  <si>
    <t>anzunehmender Knickfall</t>
  </si>
  <si>
    <t>Anzahl der Gewindegänge</t>
  </si>
  <si>
    <t>Werkstoffpaarung Spindel/Mutter</t>
  </si>
  <si>
    <t>St/GJL (trocken)</t>
  </si>
  <si>
    <t>St/ GJL (geschmiert)</t>
  </si>
  <si>
    <t>St/CuZn-Leg. (trocken)</t>
  </si>
  <si>
    <t>St/CuZn-Leg. (geschmiert)</t>
  </si>
  <si>
    <t>St/Sn-Leg. (trocken)</t>
  </si>
  <si>
    <t>St/Sn-Leg. (geschmiert)</t>
  </si>
  <si>
    <t>St/Turcite-A (trocken)</t>
  </si>
  <si>
    <t>St/Turcite-A (gschmiert)</t>
  </si>
  <si>
    <t>St/Nylatron (trocken)</t>
  </si>
  <si>
    <t>St/Nylatron (geschmiert)</t>
  </si>
  <si>
    <r>
      <t>Werkstoff</t>
    </r>
    <r>
      <rPr>
        <sz val="10"/>
        <rFont val="Arial"/>
      </rPr>
      <t xml:space="preserve"> der </t>
    </r>
    <r>
      <rPr>
        <b/>
        <sz val="10"/>
        <color indexed="12"/>
        <rFont val="Arial"/>
        <family val="2"/>
      </rPr>
      <t>Spindelmutter</t>
    </r>
  </si>
  <si>
    <r>
      <t>d</t>
    </r>
    <r>
      <rPr>
        <vertAlign val="subscript"/>
        <sz val="11"/>
        <rFont val="Arial"/>
        <family val="2"/>
      </rPr>
      <t>3</t>
    </r>
    <r>
      <rPr>
        <sz val="10"/>
        <rFont val="Arial"/>
        <family val="2"/>
      </rPr>
      <t>'</t>
    </r>
  </si>
  <si>
    <t>Reihe 1</t>
  </si>
  <si>
    <t>Reihe 2</t>
  </si>
  <si>
    <r>
      <t>l</t>
    </r>
    <r>
      <rPr>
        <vertAlign val="subscript"/>
        <sz val="11"/>
        <color indexed="9"/>
        <rFont val="Symbol"/>
        <family val="1"/>
        <charset val="2"/>
      </rPr>
      <t>0</t>
    </r>
  </si>
  <si>
    <r>
      <t>s</t>
    </r>
    <r>
      <rPr>
        <vertAlign val="subscript"/>
        <sz val="11"/>
        <color indexed="9"/>
        <rFont val="Arial"/>
        <family val="2"/>
      </rPr>
      <t>k</t>
    </r>
  </si>
  <si>
    <t>SCHR-4</t>
  </si>
  <si>
    <r>
      <t>d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 xml:space="preserve"> =</t>
    </r>
  </si>
  <si>
    <r>
      <t xml:space="preserve">j </t>
    </r>
    <r>
      <rPr>
        <sz val="10"/>
        <color indexed="8"/>
        <rFont val="Arial"/>
        <family val="2"/>
      </rPr>
      <t>=</t>
    </r>
  </si>
  <si>
    <r>
      <t>j</t>
    </r>
    <r>
      <rPr>
        <sz val="10"/>
        <color indexed="8"/>
        <rFont val="Arial"/>
        <family val="2"/>
      </rPr>
      <t>'</t>
    </r>
    <r>
      <rPr>
        <sz val="10"/>
        <color indexed="8"/>
        <rFont val="Symbol"/>
        <family val="1"/>
        <charset val="2"/>
      </rPr>
      <t xml:space="preserve"> </t>
    </r>
    <r>
      <rPr>
        <sz val="10"/>
        <color indexed="8"/>
        <rFont val="Arial"/>
        <family val="2"/>
      </rPr>
      <t>=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</si>
</sst>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General_)"/>
    <numFmt numFmtId="165" formatCode="0.0"/>
    <numFmt numFmtId="166" formatCode="[Red][&gt;4]General_);General"/>
    <numFmt numFmtId="167" formatCode="[Red][&gt;2]General_);General"/>
    <numFmt numFmtId="168" formatCode="[Red][&gt;3]General_);General"/>
  </numFmts>
  <fonts count="60" x14ac:knownFonts="1"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color indexed="12"/>
      <name val="Arial"/>
      <family val="2"/>
    </font>
    <font>
      <b/>
      <sz val="8"/>
      <name val="Arial"/>
      <family val="2"/>
    </font>
    <font>
      <b/>
      <sz val="10"/>
      <color indexed="12"/>
      <name val="Arial"/>
      <family val="2"/>
    </font>
    <font>
      <sz val="10"/>
      <color indexed="63"/>
      <name val="Arial"/>
    </font>
    <font>
      <b/>
      <sz val="10"/>
      <color indexed="10"/>
      <name val="Arial"/>
    </font>
    <font>
      <b/>
      <sz val="9"/>
      <name val="Arial"/>
      <family val="2"/>
    </font>
    <font>
      <b/>
      <sz val="10"/>
      <color indexed="10"/>
      <name val="Arial"/>
      <family val="2"/>
    </font>
    <font>
      <sz val="10"/>
      <name val="Arial"/>
    </font>
    <font>
      <b/>
      <sz val="12"/>
      <color indexed="10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"/>
    </font>
    <font>
      <sz val="10"/>
      <color indexed="8"/>
      <name val="Arial"/>
    </font>
    <font>
      <b/>
      <sz val="10"/>
      <color indexed="12"/>
      <name val="Arial"/>
    </font>
    <font>
      <sz val="9"/>
      <name val="Arial"/>
      <family val="2"/>
    </font>
    <font>
      <vertAlign val="subscript"/>
      <sz val="11"/>
      <name val="Arial"/>
      <family val="2"/>
    </font>
    <font>
      <b/>
      <sz val="9"/>
      <color indexed="10"/>
      <name val="Arial"/>
      <family val="2"/>
    </font>
    <font>
      <b/>
      <vertAlign val="subscript"/>
      <sz val="11"/>
      <name val="Arial"/>
      <family val="2"/>
    </font>
    <font>
      <sz val="10"/>
      <color indexed="10"/>
      <name val="Arial"/>
      <family val="2"/>
    </font>
    <font>
      <sz val="9"/>
      <color indexed="12"/>
      <name val="Arial"/>
      <family val="2"/>
    </font>
    <font>
      <b/>
      <sz val="9"/>
      <color indexed="12"/>
      <name val="Arial"/>
    </font>
    <font>
      <sz val="10"/>
      <name val="Symbol"/>
      <family val="1"/>
      <charset val="2"/>
    </font>
    <font>
      <sz val="10"/>
      <color indexed="23"/>
      <name val="Arial"/>
      <family val="2"/>
    </font>
    <font>
      <b/>
      <sz val="10"/>
      <name val="Symbol"/>
      <family val="1"/>
      <charset val="2"/>
    </font>
    <font>
      <sz val="10"/>
      <color indexed="8"/>
      <name val="Symbol"/>
      <family val="1"/>
      <charset val="2"/>
    </font>
    <font>
      <vertAlign val="subscript"/>
      <sz val="11"/>
      <color indexed="8"/>
      <name val="Arial"/>
      <family val="2"/>
    </font>
    <font>
      <b/>
      <sz val="10"/>
      <color indexed="8"/>
      <name val="Times New Roman"/>
      <family val="1"/>
    </font>
    <font>
      <sz val="11"/>
      <name val="Arial"/>
      <family val="2"/>
    </font>
    <font>
      <b/>
      <vertAlign val="subscript"/>
      <sz val="11"/>
      <color indexed="10"/>
      <name val="Arial"/>
    </font>
    <font>
      <sz val="8"/>
      <name val="Arial"/>
      <family val="2"/>
    </font>
    <font>
      <sz val="9"/>
      <color indexed="10"/>
      <name val="Arial"/>
      <family val="2"/>
    </font>
    <font>
      <sz val="10"/>
      <color indexed="9"/>
      <name val="Arial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sz val="9"/>
      <color indexed="8"/>
      <name val="Arial"/>
      <family val="2"/>
    </font>
    <font>
      <b/>
      <sz val="14"/>
      <color indexed="12"/>
      <name val="Arial"/>
      <family val="2"/>
    </font>
    <font>
      <sz val="8"/>
      <color indexed="8"/>
      <name val="Arial"/>
      <family val="2"/>
    </font>
    <font>
      <b/>
      <sz val="16"/>
      <color indexed="12"/>
      <name val="Arial"/>
      <family val="2"/>
    </font>
    <font>
      <b/>
      <sz val="12"/>
      <name val="Arial"/>
      <family val="2"/>
    </font>
    <font>
      <sz val="9"/>
      <color indexed="9"/>
      <name val="Arial"/>
      <family val="2"/>
    </font>
    <font>
      <b/>
      <sz val="11"/>
      <color indexed="9"/>
      <name val="Arial"/>
      <family val="2"/>
    </font>
    <font>
      <b/>
      <sz val="10"/>
      <color indexed="52"/>
      <name val="Arial"/>
      <family val="2"/>
    </font>
    <font>
      <sz val="10"/>
      <color indexed="52"/>
      <name val="Arial"/>
      <family val="2"/>
    </font>
    <font>
      <sz val="10"/>
      <color indexed="43"/>
      <name val="Arial"/>
      <family val="2"/>
    </font>
    <font>
      <sz val="10"/>
      <color indexed="10"/>
      <name val="Arial"/>
    </font>
    <font>
      <b/>
      <sz val="10"/>
      <color indexed="9"/>
      <name val="Arial"/>
    </font>
    <font>
      <sz val="10"/>
      <color indexed="9"/>
      <name val="Symbol"/>
      <family val="1"/>
      <charset val="2"/>
    </font>
    <font>
      <vertAlign val="subscript"/>
      <sz val="11"/>
      <color indexed="9"/>
      <name val="Symbol"/>
      <family val="1"/>
      <charset val="2"/>
    </font>
    <font>
      <vertAlign val="subscript"/>
      <sz val="11"/>
      <color indexed="9"/>
      <name val="Arial"/>
      <family val="2"/>
    </font>
    <font>
      <vertAlign val="subscript"/>
      <sz val="10"/>
      <name val="Arial"/>
      <family val="2"/>
    </font>
    <font>
      <sz val="8"/>
      <name val="Arial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3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5"/>
        <bgColor indexed="8"/>
      </patternFill>
    </fill>
    <fill>
      <patternFill patternType="solid">
        <fgColor indexed="13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3">
    <xf numFmtId="0" fontId="0" fillId="0" borderId="0" xfId="0"/>
    <xf numFmtId="0" fontId="0" fillId="0" borderId="0" xfId="0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2" fontId="10" fillId="3" borderId="5" xfId="0" applyNumberFormat="1" applyFont="1" applyFill="1" applyBorder="1"/>
    <xf numFmtId="0" fontId="23" fillId="3" borderId="6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0" fillId="4" borderId="0" xfId="0" applyFill="1" applyBorder="1"/>
    <xf numFmtId="0" fontId="0" fillId="4" borderId="0" xfId="0" applyFill="1" applyBorder="1" applyAlignment="1">
      <alignment horizontal="center"/>
    </xf>
    <xf numFmtId="0" fontId="24" fillId="2" borderId="9" xfId="0" applyFont="1" applyFill="1" applyBorder="1" applyAlignment="1"/>
    <xf numFmtId="0" fontId="0" fillId="2" borderId="5" xfId="0" applyFill="1" applyBorder="1" applyAlignment="1"/>
    <xf numFmtId="0" fontId="0" fillId="5" borderId="0" xfId="0" applyFill="1" applyBorder="1"/>
    <xf numFmtId="165" fontId="0" fillId="4" borderId="0" xfId="0" applyNumberFormat="1" applyFill="1" applyBorder="1" applyAlignment="1">
      <alignment horizontal="center"/>
    </xf>
    <xf numFmtId="0" fontId="0" fillId="4" borderId="0" xfId="0" applyFill="1" applyBorder="1" applyAlignment="1">
      <alignment horizontal="center" vertical="center"/>
    </xf>
    <xf numFmtId="0" fontId="0" fillId="4" borderId="0" xfId="0" quotePrefix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/>
    </xf>
    <xf numFmtId="0" fontId="27" fillId="3" borderId="10" xfId="0" quotePrefix="1" applyFont="1" applyFill="1" applyBorder="1" applyAlignment="1">
      <alignment horizontal="center"/>
    </xf>
    <xf numFmtId="0" fontId="27" fillId="3" borderId="11" xfId="0" applyFont="1" applyFill="1" applyBorder="1" applyAlignment="1">
      <alignment horizontal="center" vertical="center"/>
    </xf>
    <xf numFmtId="0" fontId="27" fillId="3" borderId="0" xfId="0" applyFont="1" applyFill="1" applyBorder="1" applyAlignment="1">
      <alignment horizontal="center" vertical="center"/>
    </xf>
    <xf numFmtId="0" fontId="27" fillId="3" borderId="11" xfId="0" quotePrefix="1" applyFont="1" applyFill="1" applyBorder="1" applyAlignment="1">
      <alignment horizontal="center"/>
    </xf>
    <xf numFmtId="0" fontId="0" fillId="4" borderId="0" xfId="0" quotePrefix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center"/>
    </xf>
    <xf numFmtId="0" fontId="3" fillId="3" borderId="0" xfId="0" quotePrefix="1" applyFont="1" applyFill="1" applyBorder="1" applyAlignment="1">
      <alignment horizontal="center" vertical="center"/>
    </xf>
    <xf numFmtId="0" fontId="3" fillId="3" borderId="10" xfId="0" quotePrefix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vertical="center"/>
    </xf>
    <xf numFmtId="2" fontId="3" fillId="3" borderId="11" xfId="0" quotePrefix="1" applyNumberFormat="1" applyFont="1" applyFill="1" applyBorder="1" applyAlignment="1">
      <alignment horizontal="center" vertical="center"/>
    </xf>
    <xf numFmtId="2" fontId="3" fillId="3" borderId="11" xfId="0" applyNumberFormat="1" applyFont="1" applyFill="1" applyBorder="1" applyAlignment="1">
      <alignment horizontal="center" vertical="center"/>
    </xf>
    <xf numFmtId="0" fontId="27" fillId="4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27" fillId="4" borderId="0" xfId="0" applyFont="1" applyFill="1" applyBorder="1"/>
    <xf numFmtId="0" fontId="3" fillId="4" borderId="0" xfId="0" quotePrefix="1" applyFont="1" applyFill="1" applyBorder="1" applyAlignment="1">
      <alignment horizontal="center" vertical="center"/>
    </xf>
    <xf numFmtId="0" fontId="27" fillId="4" borderId="0" xfId="0" quotePrefix="1" applyFont="1" applyFill="1" applyBorder="1" applyAlignment="1">
      <alignment horizontal="center" vertical="center"/>
    </xf>
    <xf numFmtId="165" fontId="3" fillId="3" borderId="12" xfId="0" quotePrefix="1" applyNumberFormat="1" applyFont="1" applyFill="1" applyBorder="1" applyAlignment="1">
      <alignment horizontal="center" vertical="center"/>
    </xf>
    <xf numFmtId="1" fontId="3" fillId="3" borderId="12" xfId="0" quotePrefix="1" applyNumberFormat="1" applyFont="1" applyFill="1" applyBorder="1" applyAlignment="1">
      <alignment horizontal="center" vertical="center"/>
    </xf>
    <xf numFmtId="0" fontId="11" fillId="6" borderId="13" xfId="0" applyFont="1" applyFill="1" applyBorder="1" applyAlignment="1">
      <alignment horizontal="center"/>
    </xf>
    <xf numFmtId="0" fontId="11" fillId="6" borderId="14" xfId="0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0" fontId="28" fillId="6" borderId="15" xfId="0" applyFont="1" applyFill="1" applyBorder="1" applyAlignment="1">
      <alignment horizontal="center"/>
    </xf>
    <xf numFmtId="0" fontId="5" fillId="6" borderId="16" xfId="0" applyFont="1" applyFill="1" applyBorder="1" applyAlignment="1">
      <alignment horizontal="center"/>
    </xf>
    <xf numFmtId="0" fontId="5" fillId="6" borderId="17" xfId="0" applyFon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18" xfId="0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10" fillId="3" borderId="5" xfId="0" applyFont="1" applyFill="1" applyBorder="1" applyAlignment="1">
      <alignment horizontal="right"/>
    </xf>
    <xf numFmtId="0" fontId="3" fillId="7" borderId="20" xfId="0" quotePrefix="1" applyFont="1" applyFill="1" applyBorder="1" applyAlignment="1">
      <alignment horizontal="center"/>
    </xf>
    <xf numFmtId="0" fontId="3" fillId="7" borderId="21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/>
    </xf>
    <xf numFmtId="2" fontId="3" fillId="7" borderId="21" xfId="0" applyNumberFormat="1" applyFont="1" applyFill="1" applyBorder="1" applyAlignment="1">
      <alignment horizontal="center" vertical="center"/>
    </xf>
    <xf numFmtId="0" fontId="3" fillId="7" borderId="8" xfId="0" quotePrefix="1" applyFont="1" applyFill="1" applyBorder="1" applyAlignment="1">
      <alignment horizontal="center" vertical="center"/>
    </xf>
    <xf numFmtId="2" fontId="3" fillId="7" borderId="21" xfId="0" quotePrefix="1" applyNumberFormat="1" applyFont="1" applyFill="1" applyBorder="1" applyAlignment="1">
      <alignment horizontal="center" vertical="center"/>
    </xf>
    <xf numFmtId="165" fontId="3" fillId="7" borderId="7" xfId="0" quotePrefix="1" applyNumberFormat="1" applyFont="1" applyFill="1" applyBorder="1" applyAlignment="1">
      <alignment horizontal="center" vertical="center"/>
    </xf>
    <xf numFmtId="0" fontId="3" fillId="7" borderId="10" xfId="0" quotePrefix="1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 vertical="center"/>
    </xf>
    <xf numFmtId="0" fontId="3" fillId="7" borderId="0" xfId="0" applyFont="1" applyFill="1" applyBorder="1" applyAlignment="1">
      <alignment horizontal="center"/>
    </xf>
    <xf numFmtId="2" fontId="3" fillId="7" borderId="11" xfId="0" applyNumberFormat="1" applyFont="1" applyFill="1" applyBorder="1" applyAlignment="1">
      <alignment horizontal="center" vertical="center"/>
    </xf>
    <xf numFmtId="0" fontId="3" fillId="7" borderId="0" xfId="0" quotePrefix="1" applyFont="1" applyFill="1" applyBorder="1" applyAlignment="1">
      <alignment horizontal="center" vertical="center"/>
    </xf>
    <xf numFmtId="2" fontId="3" fillId="7" borderId="11" xfId="0" quotePrefix="1" applyNumberFormat="1" applyFont="1" applyFill="1" applyBorder="1" applyAlignment="1">
      <alignment horizontal="center" vertical="center"/>
    </xf>
    <xf numFmtId="165" fontId="3" fillId="7" borderId="12" xfId="0" quotePrefix="1" applyNumberFormat="1" applyFont="1" applyFill="1" applyBorder="1" applyAlignment="1">
      <alignment horizontal="center" vertical="center"/>
    </xf>
    <xf numFmtId="0" fontId="3" fillId="7" borderId="0" xfId="0" applyFont="1" applyFill="1" applyBorder="1" applyAlignment="1">
      <alignment horizontal="center" vertical="center"/>
    </xf>
    <xf numFmtId="1" fontId="3" fillId="7" borderId="12" xfId="0" quotePrefix="1" applyNumberFormat="1" applyFont="1" applyFill="1" applyBorder="1" applyAlignment="1">
      <alignment horizontal="center" vertical="center"/>
    </xf>
    <xf numFmtId="0" fontId="0" fillId="7" borderId="10" xfId="0" quotePrefix="1" applyFill="1" applyBorder="1" applyAlignment="1">
      <alignment horizontal="center"/>
    </xf>
    <xf numFmtId="0" fontId="0" fillId="7" borderId="11" xfId="0" applyFill="1" applyBorder="1" applyAlignment="1">
      <alignment horizontal="center" vertical="center"/>
    </xf>
    <xf numFmtId="0" fontId="0" fillId="7" borderId="0" xfId="0" applyFill="1" applyBorder="1" applyAlignment="1">
      <alignment horizontal="center" vertical="center"/>
    </xf>
    <xf numFmtId="0" fontId="0" fillId="7" borderId="19" xfId="0" quotePrefix="1" applyFill="1" applyBorder="1" applyAlignment="1">
      <alignment horizontal="center"/>
    </xf>
    <xf numFmtId="0" fontId="0" fillId="7" borderId="3" xfId="0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2" fontId="3" fillId="7" borderId="19" xfId="0" applyNumberFormat="1" applyFont="1" applyFill="1" applyBorder="1" applyAlignment="1">
      <alignment horizontal="center" vertical="center"/>
    </xf>
    <xf numFmtId="0" fontId="3" fillId="7" borderId="3" xfId="0" quotePrefix="1" applyFont="1" applyFill="1" applyBorder="1" applyAlignment="1">
      <alignment horizontal="center" vertical="center"/>
    </xf>
    <xf numFmtId="2" fontId="3" fillId="7" borderId="19" xfId="0" quotePrefix="1" applyNumberFormat="1" applyFont="1" applyFill="1" applyBorder="1" applyAlignment="1">
      <alignment horizontal="center" vertical="center"/>
    </xf>
    <xf numFmtId="1" fontId="3" fillId="7" borderId="22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7" fillId="0" borderId="0" xfId="0" applyFont="1"/>
    <xf numFmtId="0" fontId="11" fillId="6" borderId="16" xfId="0" applyFont="1" applyFill="1" applyBorder="1" applyAlignment="1">
      <alignment horizontal="center"/>
    </xf>
    <xf numFmtId="165" fontId="3" fillId="7" borderId="8" xfId="0" applyNumberFormat="1" applyFont="1" applyFill="1" applyBorder="1" applyAlignment="1">
      <alignment horizontal="center"/>
    </xf>
    <xf numFmtId="165" fontId="27" fillId="3" borderId="0" xfId="0" applyNumberFormat="1" applyFont="1" applyFill="1" applyBorder="1" applyAlignment="1">
      <alignment horizontal="center"/>
    </xf>
    <xf numFmtId="165" fontId="3" fillId="7" borderId="0" xfId="0" applyNumberFormat="1" applyFont="1" applyFill="1" applyBorder="1" applyAlignment="1">
      <alignment horizontal="center"/>
    </xf>
    <xf numFmtId="165" fontId="3" fillId="3" borderId="0" xfId="0" applyNumberFormat="1" applyFont="1" applyFill="1" applyBorder="1" applyAlignment="1">
      <alignment horizontal="center"/>
    </xf>
    <xf numFmtId="165" fontId="0" fillId="7" borderId="0" xfId="0" applyNumberFormat="1" applyFill="1" applyBorder="1" applyAlignment="1">
      <alignment horizontal="center"/>
    </xf>
    <xf numFmtId="165" fontId="0" fillId="7" borderId="3" xfId="0" applyNumberFormat="1" applyFill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37" fillId="0" borderId="0" xfId="0" applyFont="1" applyAlignment="1">
      <alignment horizontal="center"/>
    </xf>
    <xf numFmtId="0" fontId="45" fillId="8" borderId="23" xfId="0" applyFont="1" applyFill="1" applyBorder="1" applyAlignment="1">
      <alignment horizontal="center"/>
    </xf>
    <xf numFmtId="0" fontId="45" fillId="8" borderId="25" xfId="0" applyFont="1" applyFill="1" applyBorder="1" applyAlignment="1">
      <alignment horizontal="center"/>
    </xf>
    <xf numFmtId="0" fontId="0" fillId="0" borderId="0" xfId="0" applyProtection="1"/>
    <xf numFmtId="0" fontId="0" fillId="4" borderId="0" xfId="0" applyFill="1" applyBorder="1" applyProtection="1"/>
    <xf numFmtId="0" fontId="11" fillId="7" borderId="13" xfId="0" applyFont="1" applyFill="1" applyBorder="1" applyAlignment="1" applyProtection="1">
      <alignment horizontal="center"/>
    </xf>
    <xf numFmtId="0" fontId="11" fillId="7" borderId="16" xfId="0" applyFont="1" applyFill="1" applyBorder="1" applyAlignment="1" applyProtection="1">
      <alignment horizontal="center"/>
    </xf>
    <xf numFmtId="0" fontId="11" fillId="7" borderId="14" xfId="0" applyFont="1" applyFill="1" applyBorder="1" applyAlignment="1" applyProtection="1">
      <alignment horizontal="center"/>
    </xf>
    <xf numFmtId="0" fontId="5" fillId="7" borderId="15" xfId="0" applyFont="1" applyFill="1" applyBorder="1" applyAlignment="1" applyProtection="1">
      <alignment horizontal="center"/>
    </xf>
    <xf numFmtId="0" fontId="5" fillId="3" borderId="15" xfId="0" applyFont="1" applyFill="1" applyBorder="1" applyAlignment="1" applyProtection="1">
      <alignment horizontal="center"/>
    </xf>
    <xf numFmtId="0" fontId="5" fillId="3" borderId="26" xfId="0" applyFont="1" applyFill="1" applyBorder="1" applyAlignment="1" applyProtection="1">
      <alignment horizontal="center"/>
    </xf>
    <xf numFmtId="0" fontId="5" fillId="4" borderId="0" xfId="0" applyFont="1" applyFill="1" applyBorder="1" applyAlignment="1" applyProtection="1">
      <alignment horizontal="center"/>
    </xf>
    <xf numFmtId="0" fontId="1" fillId="4" borderId="0" xfId="0" applyFont="1" applyFill="1" applyBorder="1" applyAlignment="1" applyProtection="1">
      <alignment horizontal="center"/>
    </xf>
    <xf numFmtId="0" fontId="0" fillId="7" borderId="2" xfId="0" applyFill="1" applyBorder="1" applyAlignment="1" applyProtection="1">
      <alignment horizontal="center"/>
    </xf>
    <xf numFmtId="0" fontId="0" fillId="7" borderId="3" xfId="0" applyFill="1" applyBorder="1" applyAlignment="1" applyProtection="1">
      <alignment horizontal="center"/>
    </xf>
    <xf numFmtId="0" fontId="0" fillId="7" borderId="18" xfId="0" applyFill="1" applyBorder="1" applyAlignment="1" applyProtection="1">
      <alignment horizontal="center"/>
    </xf>
    <xf numFmtId="0" fontId="0" fillId="7" borderId="19" xfId="0" applyFill="1" applyBorder="1" applyAlignment="1" applyProtection="1">
      <alignment horizontal="center"/>
    </xf>
    <xf numFmtId="0" fontId="0" fillId="3" borderId="3" xfId="0" applyFill="1" applyBorder="1" applyAlignment="1" applyProtection="1">
      <alignment horizontal="center"/>
    </xf>
    <xf numFmtId="0" fontId="0" fillId="3" borderId="22" xfId="0" applyFill="1" applyBorder="1" applyAlignment="1" applyProtection="1">
      <alignment horizontal="center"/>
    </xf>
    <xf numFmtId="0" fontId="0" fillId="4" borderId="0" xfId="0" applyFill="1" applyBorder="1" applyAlignment="1" applyProtection="1">
      <alignment horizontal="center"/>
    </xf>
    <xf numFmtId="0" fontId="0" fillId="2" borderId="27" xfId="0" applyFill="1" applyBorder="1" applyAlignment="1" applyProtection="1">
      <alignment horizontal="center"/>
    </xf>
    <xf numFmtId="0" fontId="0" fillId="2" borderId="1" xfId="0" applyFill="1" applyBorder="1" applyProtection="1"/>
    <xf numFmtId="0" fontId="0" fillId="2" borderId="8" xfId="0" applyFill="1" applyBorder="1" applyProtection="1"/>
    <xf numFmtId="0" fontId="0" fillId="2" borderId="7" xfId="0" applyFill="1" applyBorder="1" applyProtection="1"/>
    <xf numFmtId="0" fontId="0" fillId="4" borderId="0" xfId="0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alignment horizontal="center"/>
    </xf>
    <xf numFmtId="0" fontId="0" fillId="2" borderId="2" xfId="0" applyFill="1" applyBorder="1" applyProtection="1"/>
    <xf numFmtId="0" fontId="0" fillId="2" borderId="3" xfId="0" applyFill="1" applyBorder="1" applyProtection="1"/>
    <xf numFmtId="0" fontId="0" fillId="2" borderId="4" xfId="0" applyFill="1" applyBorder="1" applyProtection="1"/>
    <xf numFmtId="0" fontId="37" fillId="0" borderId="0" xfId="0" applyFont="1" applyProtection="1"/>
    <xf numFmtId="0" fontId="44" fillId="4" borderId="0" xfId="0" applyFont="1" applyFill="1" applyBorder="1" applyAlignment="1" applyProtection="1"/>
    <xf numFmtId="0" fontId="37" fillId="4" borderId="0" xfId="0" applyFont="1" applyFill="1" applyBorder="1" applyAlignment="1" applyProtection="1"/>
    <xf numFmtId="0" fontId="0" fillId="4" borderId="0" xfId="0" applyFill="1" applyBorder="1" applyAlignment="1" applyProtection="1"/>
    <xf numFmtId="2" fontId="10" fillId="4" borderId="0" xfId="0" applyNumberFormat="1" applyFont="1" applyFill="1" applyBorder="1" applyProtection="1"/>
    <xf numFmtId="0" fontId="23" fillId="4" borderId="0" xfId="0" applyFont="1" applyFill="1" applyBorder="1" applyProtection="1"/>
    <xf numFmtId="0" fontId="0" fillId="5" borderId="0" xfId="0" applyFill="1" applyBorder="1" applyProtection="1"/>
    <xf numFmtId="0" fontId="11" fillId="7" borderId="16" xfId="0" applyFont="1" applyFill="1" applyBorder="1" applyAlignment="1" applyProtection="1">
      <alignment horizontal="centerContinuous"/>
    </xf>
    <xf numFmtId="0" fontId="23" fillId="0" borderId="11" xfId="0" applyFont="1" applyBorder="1" applyAlignment="1" applyProtection="1">
      <alignment horizontal="center"/>
    </xf>
    <xf numFmtId="0" fontId="0" fillId="3" borderId="0" xfId="0" applyFill="1" applyBorder="1" applyAlignment="1" applyProtection="1">
      <alignment horizontal="center"/>
    </xf>
    <xf numFmtId="165" fontId="0" fillId="3" borderId="11" xfId="0" applyNumberFormat="1" applyFill="1" applyBorder="1" applyAlignment="1" applyProtection="1">
      <alignment horizontal="center"/>
    </xf>
    <xf numFmtId="0" fontId="0" fillId="3" borderId="11" xfId="0" applyFill="1" applyBorder="1" applyAlignment="1" applyProtection="1">
      <alignment horizontal="center" vertical="center"/>
    </xf>
    <xf numFmtId="0" fontId="0" fillId="9" borderId="0" xfId="0" applyFill="1" applyBorder="1" applyAlignment="1" applyProtection="1">
      <alignment horizontal="center" vertical="center"/>
    </xf>
    <xf numFmtId="0" fontId="0" fillId="9" borderId="12" xfId="0" applyFill="1" applyBorder="1" applyAlignment="1" applyProtection="1">
      <alignment horizontal="center" vertical="center"/>
    </xf>
    <xf numFmtId="0" fontId="0" fillId="4" borderId="0" xfId="0" quotePrefix="1" applyFill="1" applyBorder="1" applyAlignment="1" applyProtection="1">
      <alignment horizontal="center" vertical="center"/>
    </xf>
    <xf numFmtId="165" fontId="0" fillId="3" borderId="10" xfId="0" applyNumberFormat="1" applyFill="1" applyBorder="1" applyAlignment="1" applyProtection="1">
      <alignment horizontal="center"/>
    </xf>
    <xf numFmtId="0" fontId="0" fillId="3" borderId="10" xfId="0" applyFill="1" applyBorder="1" applyAlignment="1" applyProtection="1">
      <alignment horizontal="center"/>
    </xf>
    <xf numFmtId="0" fontId="23" fillId="0" borderId="28" xfId="0" applyFont="1" applyBorder="1" applyAlignment="1" applyProtection="1">
      <alignment horizontal="center"/>
    </xf>
    <xf numFmtId="165" fontId="0" fillId="3" borderId="18" xfId="0" applyNumberFormat="1" applyFill="1" applyBorder="1" applyAlignment="1" applyProtection="1">
      <alignment horizontal="center"/>
    </xf>
    <xf numFmtId="0" fontId="0" fillId="3" borderId="18" xfId="0" applyFill="1" applyBorder="1" applyAlignment="1" applyProtection="1">
      <alignment horizontal="center"/>
    </xf>
    <xf numFmtId="0" fontId="0" fillId="3" borderId="19" xfId="0" applyFill="1" applyBorder="1" applyAlignment="1" applyProtection="1">
      <alignment horizontal="center" vertical="center"/>
    </xf>
    <xf numFmtId="0" fontId="0" fillId="9" borderId="3" xfId="0" applyFill="1" applyBorder="1" applyAlignment="1" applyProtection="1">
      <alignment horizontal="center" vertical="center"/>
    </xf>
    <xf numFmtId="0" fontId="0" fillId="9" borderId="22" xfId="0" applyFill="1" applyBorder="1" applyAlignment="1" applyProtection="1">
      <alignment horizontal="center" vertical="center"/>
    </xf>
    <xf numFmtId="165" fontId="0" fillId="4" borderId="0" xfId="0" applyNumberFormat="1" applyFill="1" applyBorder="1" applyAlignment="1" applyProtection="1">
      <alignment horizontal="center"/>
    </xf>
    <xf numFmtId="0" fontId="12" fillId="7" borderId="11" xfId="0" applyFont="1" applyFill="1" applyBorder="1" applyAlignment="1">
      <alignment horizontal="center"/>
    </xf>
    <xf numFmtId="0" fontId="12" fillId="7" borderId="28" xfId="0" applyFont="1" applyFill="1" applyBorder="1" applyAlignment="1">
      <alignment horizontal="center"/>
    </xf>
    <xf numFmtId="0" fontId="5" fillId="8" borderId="1" xfId="0" applyFont="1" applyFill="1" applyBorder="1" applyAlignment="1" applyProtection="1">
      <alignment horizontal="center"/>
    </xf>
    <xf numFmtId="0" fontId="5" fillId="8" borderId="25" xfId="0" applyFont="1" applyFill="1" applyBorder="1" applyAlignment="1" applyProtection="1">
      <alignment horizontal="center"/>
    </xf>
    <xf numFmtId="0" fontId="5" fillId="8" borderId="29" xfId="0" applyFont="1" applyFill="1" applyBorder="1" applyAlignment="1" applyProtection="1">
      <alignment horizontal="center"/>
    </xf>
    <xf numFmtId="0" fontId="5" fillId="8" borderId="30" xfId="0" applyFont="1" applyFill="1" applyBorder="1" applyAlignment="1" applyProtection="1">
      <alignment horizontal="center"/>
    </xf>
    <xf numFmtId="165" fontId="0" fillId="7" borderId="31" xfId="0" applyNumberFormat="1" applyFill="1" applyBorder="1" applyAlignment="1" applyProtection="1">
      <alignment horizontal="center"/>
      <protection hidden="1"/>
    </xf>
    <xf numFmtId="165" fontId="0" fillId="7" borderId="32" xfId="0" applyNumberFormat="1" applyFill="1" applyBorder="1" applyAlignment="1" applyProtection="1">
      <alignment horizontal="center"/>
      <protection hidden="1"/>
    </xf>
    <xf numFmtId="165" fontId="0" fillId="7" borderId="33" xfId="0" applyNumberFormat="1" applyFill="1" applyBorder="1" applyAlignment="1" applyProtection="1">
      <alignment horizontal="center"/>
      <protection hidden="1"/>
    </xf>
    <xf numFmtId="0" fontId="0" fillId="3" borderId="34" xfId="0" applyFill="1" applyBorder="1" applyAlignment="1" applyProtection="1">
      <alignment horizontal="center"/>
      <protection hidden="1"/>
    </xf>
    <xf numFmtId="0" fontId="0" fillId="3" borderId="35" xfId="0" applyFill="1" applyBorder="1" applyAlignment="1" applyProtection="1">
      <alignment horizontal="center"/>
      <protection hidden="1"/>
    </xf>
    <xf numFmtId="0" fontId="0" fillId="3" borderId="36" xfId="0" applyFill="1" applyBorder="1" applyAlignment="1" applyProtection="1">
      <alignment horizont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3" fillId="10" borderId="37" xfId="0" applyFont="1" applyFill="1" applyBorder="1" applyAlignment="1" applyProtection="1">
      <alignment vertical="center"/>
      <protection hidden="1"/>
    </xf>
    <xf numFmtId="0" fontId="3" fillId="10" borderId="38" xfId="0" applyFont="1" applyFill="1" applyBorder="1" applyAlignment="1" applyProtection="1">
      <alignment vertical="center"/>
      <protection hidden="1"/>
    </xf>
    <xf numFmtId="0" fontId="34" fillId="10" borderId="39" xfId="0" applyFont="1" applyFill="1" applyBorder="1" applyAlignment="1" applyProtection="1">
      <alignment horizontal="right" vertical="center"/>
      <protection hidden="1"/>
    </xf>
    <xf numFmtId="164" fontId="41" fillId="10" borderId="40" xfId="0" applyNumberFormat="1" applyFont="1" applyFill="1" applyBorder="1" applyAlignment="1" applyProtection="1">
      <alignment horizontal="centerContinuous" vertical="center"/>
      <protection hidden="1"/>
    </xf>
    <xf numFmtId="164" fontId="39" fillId="10" borderId="39" xfId="0" applyNumberFormat="1" applyFont="1" applyFill="1" applyBorder="1" applyAlignment="1" applyProtection="1">
      <alignment horizontal="right" vertical="center"/>
      <protection hidden="1"/>
    </xf>
    <xf numFmtId="15" fontId="39" fillId="10" borderId="40" xfId="0" applyNumberFormat="1" applyFont="1" applyFill="1" applyBorder="1" applyAlignment="1" applyProtection="1">
      <alignment horizontal="centerContinuous" vertical="center"/>
      <protection hidden="1"/>
    </xf>
    <xf numFmtId="0" fontId="3" fillId="10" borderId="41" xfId="0" applyFont="1" applyFill="1" applyBorder="1" applyAlignment="1" applyProtection="1">
      <alignment vertical="center"/>
      <protection hidden="1"/>
    </xf>
    <xf numFmtId="164" fontId="16" fillId="10" borderId="10" xfId="0" applyNumberFormat="1" applyFont="1" applyFill="1" applyBorder="1" applyAlignment="1" applyProtection="1">
      <alignment vertical="center"/>
      <protection hidden="1"/>
    </xf>
    <xf numFmtId="164" fontId="3" fillId="10" borderId="0" xfId="0" applyNumberFormat="1" applyFont="1" applyFill="1" applyBorder="1" applyAlignment="1" applyProtection="1">
      <alignment vertical="center"/>
      <protection hidden="1"/>
    </xf>
    <xf numFmtId="164" fontId="6" fillId="10" borderId="0" xfId="0" applyNumberFormat="1" applyFont="1" applyFill="1" applyBorder="1" applyAlignment="1" applyProtection="1">
      <alignment vertical="center"/>
      <protection hidden="1"/>
    </xf>
    <xf numFmtId="164" fontId="6" fillId="10" borderId="42" xfId="0" applyNumberFormat="1" applyFont="1" applyFill="1" applyBorder="1" applyAlignment="1" applyProtection="1">
      <alignment vertical="center"/>
      <protection hidden="1"/>
    </xf>
    <xf numFmtId="164" fontId="5" fillId="10" borderId="10" xfId="0" applyNumberFormat="1" applyFont="1" applyFill="1" applyBorder="1" applyAlignment="1" applyProtection="1">
      <alignment horizontal="centerContinuous" vertical="center"/>
      <protection hidden="1"/>
    </xf>
    <xf numFmtId="164" fontId="5" fillId="10" borderId="0" xfId="0" applyNumberFormat="1" applyFont="1" applyFill="1" applyBorder="1" applyAlignment="1" applyProtection="1">
      <alignment horizontal="centerContinuous" vertical="center"/>
      <protection hidden="1"/>
    </xf>
    <xf numFmtId="164" fontId="12" fillId="10" borderId="10" xfId="0" applyNumberFormat="1" applyFont="1" applyFill="1" applyBorder="1" applyAlignment="1" applyProtection="1">
      <alignment vertical="center"/>
      <protection locked="0" hidden="1"/>
    </xf>
    <xf numFmtId="164" fontId="23" fillId="10" borderId="0" xfId="0" applyNumberFormat="1" applyFont="1" applyFill="1" applyBorder="1" applyAlignment="1" applyProtection="1">
      <alignment vertical="center"/>
      <protection locked="0" hidden="1"/>
    </xf>
    <xf numFmtId="164" fontId="6" fillId="10" borderId="0" xfId="0" applyNumberFormat="1" applyFont="1" applyFill="1" applyBorder="1" applyAlignment="1" applyProtection="1">
      <alignment vertical="center"/>
      <protection locked="0" hidden="1"/>
    </xf>
    <xf numFmtId="164" fontId="6" fillId="10" borderId="42" xfId="0" applyNumberFormat="1" applyFont="1" applyFill="1" applyBorder="1" applyAlignment="1" applyProtection="1">
      <alignment vertical="center"/>
      <protection locked="0" hidden="1"/>
    </xf>
    <xf numFmtId="164" fontId="3" fillId="10" borderId="10" xfId="0" applyNumberFormat="1" applyFont="1" applyFill="1" applyBorder="1" applyAlignment="1" applyProtection="1">
      <alignment horizontal="centerContinuous" vertical="center"/>
      <protection hidden="1"/>
    </xf>
    <xf numFmtId="164" fontId="3" fillId="10" borderId="0" xfId="0" applyNumberFormat="1" applyFont="1" applyFill="1" applyBorder="1" applyAlignment="1" applyProtection="1">
      <alignment horizontal="centerContinuous" vertical="center"/>
      <protection hidden="1"/>
    </xf>
    <xf numFmtId="164" fontId="10" fillId="10" borderId="10" xfId="0" applyNumberFormat="1" applyFont="1" applyFill="1" applyBorder="1" applyAlignment="1" applyProtection="1">
      <alignment horizontal="left" vertical="center"/>
      <protection locked="0" hidden="1"/>
    </xf>
    <xf numFmtId="164" fontId="6" fillId="10" borderId="0" xfId="0" applyNumberFormat="1" applyFont="1" applyFill="1" applyBorder="1" applyAlignment="1" applyProtection="1">
      <alignment horizontal="left" vertical="center"/>
      <protection locked="0" hidden="1"/>
    </xf>
    <xf numFmtId="164" fontId="6" fillId="10" borderId="42" xfId="0" applyNumberFormat="1" applyFont="1" applyFill="1" applyBorder="1" applyAlignment="1" applyProtection="1">
      <alignment horizontal="left" vertical="center"/>
      <protection locked="0" hidden="1"/>
    </xf>
    <xf numFmtId="0" fontId="0" fillId="10" borderId="10" xfId="0" applyFill="1" applyBorder="1" applyAlignment="1" applyProtection="1">
      <alignment vertical="center"/>
      <protection locked="0" hidden="1"/>
    </xf>
    <xf numFmtId="164" fontId="6" fillId="10" borderId="0" xfId="0" applyNumberFormat="1" applyFont="1" applyFill="1" applyBorder="1" applyAlignment="1" applyProtection="1">
      <alignment horizontal="centerContinuous" vertical="center"/>
      <protection locked="0" hidden="1"/>
    </xf>
    <xf numFmtId="164" fontId="6" fillId="10" borderId="42" xfId="0" applyNumberFormat="1" applyFont="1" applyFill="1" applyBorder="1" applyAlignment="1" applyProtection="1">
      <alignment horizontal="centerContinuous" vertical="center"/>
      <protection locked="0" hidden="1"/>
    </xf>
    <xf numFmtId="164" fontId="7" fillId="10" borderId="10" xfId="0" applyNumberFormat="1" applyFont="1" applyFill="1" applyBorder="1" applyAlignment="1" applyProtection="1">
      <alignment horizontal="centerContinuous" vertical="center"/>
      <protection hidden="1"/>
    </xf>
    <xf numFmtId="164" fontId="7" fillId="10" borderId="0" xfId="0" applyNumberFormat="1" applyFont="1" applyFill="1" applyBorder="1" applyAlignment="1" applyProtection="1">
      <alignment horizontal="centerContinuous" vertical="center"/>
      <protection hidden="1"/>
    </xf>
    <xf numFmtId="164" fontId="6" fillId="10" borderId="10" xfId="0" applyNumberFormat="1" applyFont="1" applyFill="1" applyBorder="1" applyAlignment="1" applyProtection="1">
      <alignment vertical="center"/>
      <protection locked="0" hidden="1"/>
    </xf>
    <xf numFmtId="164" fontId="19" fillId="10" borderId="43" xfId="0" applyNumberFormat="1" applyFont="1" applyFill="1" applyBorder="1" applyAlignment="1" applyProtection="1">
      <alignment horizontal="centerContinuous" vertical="center"/>
      <protection hidden="1"/>
    </xf>
    <xf numFmtId="164" fontId="19" fillId="10" borderId="44" xfId="0" applyNumberFormat="1" applyFont="1" applyFill="1" applyBorder="1" applyAlignment="1" applyProtection="1">
      <alignment horizontal="centerContinuous" vertical="center"/>
      <protection hidden="1"/>
    </xf>
    <xf numFmtId="164" fontId="6" fillId="10" borderId="43" xfId="0" applyNumberFormat="1" applyFont="1" applyFill="1" applyBorder="1" applyAlignment="1" applyProtection="1">
      <alignment vertical="center"/>
      <protection locked="0" hidden="1"/>
    </xf>
    <xf numFmtId="164" fontId="6" fillId="10" borderId="44" xfId="0" applyNumberFormat="1" applyFont="1" applyFill="1" applyBorder="1" applyAlignment="1" applyProtection="1">
      <alignment vertical="center"/>
      <protection locked="0" hidden="1"/>
    </xf>
    <xf numFmtId="164" fontId="48" fillId="10" borderId="45" xfId="0" applyNumberFormat="1" applyFont="1" applyFill="1" applyBorder="1" applyAlignment="1" applyProtection="1">
      <alignment horizontal="center" vertical="center"/>
      <protection locked="0" hidden="1"/>
    </xf>
    <xf numFmtId="164" fontId="15" fillId="3" borderId="1" xfId="0" applyNumberFormat="1" applyFont="1" applyFill="1" applyBorder="1" applyAlignment="1" applyProtection="1">
      <alignment horizontal="centerContinuous" vertical="center"/>
      <protection hidden="1"/>
    </xf>
    <xf numFmtId="164" fontId="15" fillId="3" borderId="8" xfId="0" applyNumberFormat="1" applyFont="1" applyFill="1" applyBorder="1" applyAlignment="1" applyProtection="1">
      <alignment horizontal="centerContinuous" vertical="center"/>
      <protection hidden="1"/>
    </xf>
    <xf numFmtId="164" fontId="5" fillId="3" borderId="8" xfId="0" applyNumberFormat="1" applyFont="1" applyFill="1" applyBorder="1" applyAlignment="1" applyProtection="1">
      <alignment horizontal="centerContinuous" vertical="center"/>
      <protection hidden="1"/>
    </xf>
    <xf numFmtId="164" fontId="5" fillId="3" borderId="20" xfId="0" applyNumberFormat="1" applyFont="1" applyFill="1" applyBorder="1" applyAlignment="1" applyProtection="1">
      <alignment horizontal="centerContinuous" vertical="center"/>
      <protection hidden="1"/>
    </xf>
    <xf numFmtId="164" fontId="5" fillId="3" borderId="7" xfId="0" applyNumberFormat="1" applyFont="1" applyFill="1" applyBorder="1" applyAlignment="1" applyProtection="1">
      <alignment horizontal="centerContinuous" vertical="center"/>
      <protection hidden="1"/>
    </xf>
    <xf numFmtId="164" fontId="5" fillId="3" borderId="18" xfId="0" applyNumberFormat="1" applyFont="1" applyFill="1" applyBorder="1" applyAlignment="1" applyProtection="1">
      <alignment horizontal="centerContinuous" vertical="center"/>
      <protection hidden="1"/>
    </xf>
    <xf numFmtId="164" fontId="3" fillId="0" borderId="1" xfId="0" applyNumberFormat="1" applyFont="1" applyBorder="1" applyAlignment="1" applyProtection="1">
      <alignment horizontal="left" vertical="center"/>
      <protection hidden="1"/>
    </xf>
    <xf numFmtId="164" fontId="3" fillId="0" borderId="8" xfId="0" applyNumberFormat="1" applyFont="1" applyBorder="1" applyAlignment="1" applyProtection="1">
      <alignment horizontal="left" vertical="center"/>
      <protection hidden="1"/>
    </xf>
    <xf numFmtId="164" fontId="3" fillId="0" borderId="8" xfId="0" applyNumberFormat="1" applyFont="1" applyBorder="1" applyAlignment="1" applyProtection="1">
      <alignment horizontal="center" vertical="center"/>
      <protection hidden="1"/>
    </xf>
    <xf numFmtId="164" fontId="8" fillId="7" borderId="20" xfId="0" applyNumberFormat="1" applyFont="1" applyFill="1" applyBorder="1" applyAlignment="1" applyProtection="1">
      <alignment vertical="center"/>
      <protection locked="0" hidden="1"/>
    </xf>
    <xf numFmtId="164" fontId="10" fillId="4" borderId="20" xfId="0" applyNumberFormat="1" applyFont="1" applyFill="1" applyBorder="1" applyAlignment="1" applyProtection="1">
      <alignment horizontal="centerContinuous" vertical="center"/>
      <protection hidden="1"/>
    </xf>
    <xf numFmtId="164" fontId="3" fillId="4" borderId="7" xfId="0" applyNumberFormat="1" applyFont="1" applyFill="1" applyBorder="1" applyAlignment="1" applyProtection="1">
      <alignment horizontal="centerContinuous" vertical="center"/>
      <protection hidden="1"/>
    </xf>
    <xf numFmtId="164" fontId="3" fillId="0" borderId="27" xfId="0" applyNumberFormat="1" applyFont="1" applyBorder="1" applyAlignment="1" applyProtection="1">
      <alignment horizontal="left" vertical="center"/>
      <protection hidden="1"/>
    </xf>
    <xf numFmtId="164" fontId="3" fillId="0" borderId="0" xfId="0" applyNumberFormat="1" applyFont="1" applyBorder="1" applyAlignment="1" applyProtection="1">
      <alignment horizontal="left" vertical="center"/>
      <protection hidden="1"/>
    </xf>
    <xf numFmtId="164" fontId="3" fillId="0" borderId="0" xfId="0" applyNumberFormat="1" applyFont="1" applyBorder="1" applyAlignment="1" applyProtection="1">
      <alignment horizontal="center" vertical="center"/>
      <protection hidden="1"/>
    </xf>
    <xf numFmtId="0" fontId="0" fillId="0" borderId="27" xfId="0" applyBorder="1" applyAlignment="1" applyProtection="1">
      <alignment vertical="center"/>
      <protection hidden="1"/>
    </xf>
    <xf numFmtId="0" fontId="0" fillId="0" borderId="0" xfId="0" applyBorder="1" applyAlignment="1" applyProtection="1">
      <alignment vertical="center"/>
      <protection hidden="1"/>
    </xf>
    <xf numFmtId="166" fontId="8" fillId="7" borderId="10" xfId="0" applyNumberFormat="1" applyFont="1" applyFill="1" applyBorder="1" applyAlignment="1" applyProtection="1">
      <alignment vertical="center"/>
      <protection hidden="1"/>
    </xf>
    <xf numFmtId="0" fontId="0" fillId="4" borderId="27" xfId="0" applyFill="1" applyBorder="1" applyAlignment="1" applyProtection="1">
      <alignment vertical="center"/>
      <protection hidden="1"/>
    </xf>
    <xf numFmtId="0" fontId="0" fillId="4" borderId="0" xfId="0" applyFill="1" applyBorder="1" applyAlignment="1" applyProtection="1">
      <alignment vertical="center"/>
      <protection hidden="1"/>
    </xf>
    <xf numFmtId="167" fontId="8" fillId="7" borderId="10" xfId="0" applyNumberFormat="1" applyFont="1" applyFill="1" applyBorder="1" applyAlignment="1" applyProtection="1">
      <alignment horizontal="right" vertical="center"/>
      <protection hidden="1"/>
    </xf>
    <xf numFmtId="167" fontId="8" fillId="7" borderId="10" xfId="0" applyNumberFormat="1" applyFont="1" applyFill="1" applyBorder="1" applyAlignment="1" applyProtection="1">
      <alignment vertical="center"/>
      <protection hidden="1"/>
    </xf>
    <xf numFmtId="168" fontId="8" fillId="7" borderId="10" xfId="0" applyNumberFormat="1" applyFont="1" applyFill="1" applyBorder="1" applyAlignment="1" applyProtection="1">
      <alignment vertical="center"/>
      <protection hidden="1"/>
    </xf>
    <xf numFmtId="164" fontId="3" fillId="4" borderId="46" xfId="0" applyNumberFormat="1" applyFont="1" applyFill="1" applyBorder="1" applyAlignment="1" applyProtection="1">
      <alignment horizontal="left" vertical="center"/>
      <protection hidden="1"/>
    </xf>
    <xf numFmtId="164" fontId="3" fillId="4" borderId="47" xfId="0" applyNumberFormat="1" applyFont="1" applyFill="1" applyBorder="1" applyAlignment="1" applyProtection="1">
      <alignment horizontal="left" vertical="center"/>
      <protection hidden="1"/>
    </xf>
    <xf numFmtId="164" fontId="8" fillId="4" borderId="47" xfId="0" applyNumberFormat="1" applyFont="1" applyFill="1" applyBorder="1" applyAlignment="1" applyProtection="1">
      <alignment vertical="center"/>
      <protection hidden="1"/>
    </xf>
    <xf numFmtId="164" fontId="9" fillId="4" borderId="47" xfId="0" applyNumberFormat="1" applyFont="1" applyFill="1" applyBorder="1" applyAlignment="1" applyProtection="1">
      <alignment horizontal="left" vertical="center"/>
      <protection hidden="1"/>
    </xf>
    <xf numFmtId="164" fontId="3" fillId="7" borderId="27" xfId="0" applyNumberFormat="1" applyFont="1" applyFill="1" applyBorder="1" applyAlignment="1" applyProtection="1">
      <alignment horizontal="left" vertical="center"/>
      <protection hidden="1"/>
    </xf>
    <xf numFmtId="164" fontId="3" fillId="7" borderId="0" xfId="0" applyNumberFormat="1" applyFont="1" applyFill="1" applyBorder="1" applyAlignment="1" applyProtection="1">
      <alignment horizontal="left" vertical="center"/>
      <protection hidden="1"/>
    </xf>
    <xf numFmtId="164" fontId="8" fillId="7" borderId="0" xfId="0" applyNumberFormat="1" applyFont="1" applyFill="1" applyBorder="1" applyAlignment="1" applyProtection="1">
      <alignment vertical="center"/>
      <protection hidden="1"/>
    </xf>
    <xf numFmtId="164" fontId="9" fillId="7" borderId="0" xfId="0" applyNumberFormat="1" applyFont="1" applyFill="1" applyBorder="1" applyAlignment="1" applyProtection="1">
      <alignment horizontal="left" vertical="center"/>
      <protection hidden="1"/>
    </xf>
    <xf numFmtId="164" fontId="9" fillId="7" borderId="0" xfId="0" applyNumberFormat="1" applyFont="1" applyFill="1" applyBorder="1" applyAlignment="1" applyProtection="1">
      <alignment horizontal="centerContinuous" vertical="center"/>
      <protection hidden="1"/>
    </xf>
    <xf numFmtId="164" fontId="3" fillId="7" borderId="48" xfId="0" applyNumberFormat="1" applyFont="1" applyFill="1" applyBorder="1" applyAlignment="1" applyProtection="1">
      <alignment horizontal="centerContinuous" vertical="center"/>
      <protection hidden="1"/>
    </xf>
    <xf numFmtId="0" fontId="13" fillId="7" borderId="27" xfId="0" applyFont="1" applyFill="1" applyBorder="1" applyAlignment="1" applyProtection="1">
      <alignment vertical="center"/>
      <protection hidden="1"/>
    </xf>
    <xf numFmtId="0" fontId="13" fillId="7" borderId="0" xfId="0" applyFont="1" applyFill="1" applyBorder="1" applyAlignment="1" applyProtection="1">
      <alignment vertical="center"/>
      <protection hidden="1"/>
    </xf>
    <xf numFmtId="0" fontId="8" fillId="7" borderId="0" xfId="0" quotePrefix="1" applyFont="1" applyFill="1" applyBorder="1" applyAlignment="1" applyProtection="1">
      <alignment vertical="center"/>
      <protection hidden="1"/>
    </xf>
    <xf numFmtId="0" fontId="0" fillId="7" borderId="0" xfId="0" quotePrefix="1" applyFill="1" applyBorder="1" applyAlignment="1" applyProtection="1">
      <alignment horizontal="left" vertical="center"/>
      <protection hidden="1"/>
    </xf>
    <xf numFmtId="2" fontId="21" fillId="7" borderId="0" xfId="0" applyNumberFormat="1" applyFont="1" applyFill="1" applyBorder="1" applyAlignment="1" applyProtection="1">
      <alignment horizontal="centerContinuous" vertical="center"/>
      <protection hidden="1"/>
    </xf>
    <xf numFmtId="0" fontId="21" fillId="7" borderId="48" xfId="0" quotePrefix="1" applyFont="1" applyFill="1" applyBorder="1" applyAlignment="1" applyProtection="1">
      <alignment horizontal="centerContinuous" vertical="center"/>
      <protection hidden="1"/>
    </xf>
    <xf numFmtId="0" fontId="0" fillId="7" borderId="27" xfId="0" applyFill="1" applyBorder="1" applyAlignment="1" applyProtection="1">
      <alignment vertical="center"/>
      <protection hidden="1"/>
    </xf>
    <xf numFmtId="0" fontId="13" fillId="7" borderId="0" xfId="0" applyFont="1" applyFill="1" applyBorder="1" applyAlignment="1" applyProtection="1">
      <alignment horizontal="left" vertical="center"/>
      <protection hidden="1"/>
    </xf>
    <xf numFmtId="0" fontId="13" fillId="7" borderId="0" xfId="0" applyFont="1" applyFill="1" applyBorder="1" applyAlignment="1" applyProtection="1">
      <alignment horizontal="centerContinuous" vertical="center"/>
      <protection hidden="1"/>
    </xf>
    <xf numFmtId="0" fontId="0" fillId="7" borderId="0" xfId="0" applyFill="1" applyBorder="1" applyAlignment="1" applyProtection="1">
      <alignment vertical="center"/>
      <protection hidden="1"/>
    </xf>
    <xf numFmtId="0" fontId="18" fillId="7" borderId="0" xfId="0" applyFont="1" applyFill="1" applyBorder="1" applyAlignment="1" applyProtection="1">
      <alignment horizontal="right" vertical="center"/>
      <protection hidden="1"/>
    </xf>
    <xf numFmtId="0" fontId="18" fillId="7" borderId="48" xfId="0" quotePrefix="1" applyFont="1" applyFill="1" applyBorder="1" applyAlignment="1" applyProtection="1">
      <alignment horizontal="left" vertical="center"/>
      <protection hidden="1"/>
    </xf>
    <xf numFmtId="2" fontId="25" fillId="7" borderId="0" xfId="0" applyNumberFormat="1" applyFont="1" applyFill="1" applyBorder="1" applyAlignment="1" applyProtection="1">
      <alignment horizontal="right" vertical="center"/>
      <protection hidden="1"/>
    </xf>
    <xf numFmtId="0" fontId="25" fillId="7" borderId="48" xfId="0" applyFont="1" applyFill="1" applyBorder="1" applyAlignment="1" applyProtection="1">
      <alignment horizontal="left" vertical="center"/>
      <protection hidden="1"/>
    </xf>
    <xf numFmtId="0" fontId="29" fillId="7" borderId="0" xfId="0" applyFont="1" applyFill="1" applyBorder="1" applyAlignment="1" applyProtection="1">
      <alignment horizontal="right" vertical="center"/>
      <protection hidden="1"/>
    </xf>
    <xf numFmtId="0" fontId="17" fillId="7" borderId="0" xfId="0" applyFont="1" applyFill="1" applyBorder="1" applyAlignment="1" applyProtection="1">
      <alignment horizontal="right" vertical="center"/>
      <protection hidden="1"/>
    </xf>
    <xf numFmtId="0" fontId="13" fillId="7" borderId="27" xfId="0" applyFont="1" applyFill="1" applyBorder="1" applyAlignment="1" applyProtection="1">
      <alignment horizontal="centerContinuous" vertical="center"/>
      <protection hidden="1"/>
    </xf>
    <xf numFmtId="0" fontId="0" fillId="7" borderId="0" xfId="0" applyFill="1" applyBorder="1" applyAlignment="1" applyProtection="1">
      <alignment horizontal="right" vertical="center"/>
      <protection hidden="1"/>
    </xf>
    <xf numFmtId="164" fontId="0" fillId="0" borderId="0" xfId="0" applyNumberFormat="1" applyAlignment="1" applyProtection="1">
      <alignment vertical="center"/>
      <protection hidden="1"/>
    </xf>
    <xf numFmtId="0" fontId="18" fillId="7" borderId="0" xfId="0" quotePrefix="1" applyFont="1" applyFill="1" applyBorder="1" applyAlignment="1" applyProtection="1">
      <alignment horizontal="centerContinuous" vertical="center"/>
      <protection hidden="1"/>
    </xf>
    <xf numFmtId="2" fontId="25" fillId="7" borderId="0" xfId="0" applyNumberFormat="1" applyFont="1" applyFill="1" applyBorder="1" applyAlignment="1" applyProtection="1">
      <alignment horizontal="centerContinuous" vertical="center"/>
      <protection hidden="1"/>
    </xf>
    <xf numFmtId="0" fontId="18" fillId="7" borderId="0" xfId="0" quotePrefix="1" applyFont="1" applyFill="1" applyBorder="1" applyAlignment="1" applyProtection="1">
      <alignment horizontal="right" vertical="center"/>
      <protection hidden="1"/>
    </xf>
    <xf numFmtId="2" fontId="25" fillId="7" borderId="0" xfId="0" applyNumberFormat="1" applyFont="1" applyFill="1" applyBorder="1" applyAlignment="1" applyProtection="1">
      <alignment horizontal="left" vertical="center"/>
      <protection hidden="1"/>
    </xf>
    <xf numFmtId="0" fontId="13" fillId="7" borderId="2" xfId="0" applyFont="1" applyFill="1" applyBorder="1" applyAlignment="1" applyProtection="1">
      <alignment vertical="center"/>
      <protection hidden="1"/>
    </xf>
    <xf numFmtId="0" fontId="13" fillId="7" borderId="3" xfId="0" applyFont="1" applyFill="1" applyBorder="1" applyAlignment="1" applyProtection="1">
      <alignment vertical="center"/>
      <protection hidden="1"/>
    </xf>
    <xf numFmtId="0" fontId="8" fillId="7" borderId="3" xfId="0" quotePrefix="1" applyFont="1" applyFill="1" applyBorder="1" applyAlignment="1" applyProtection="1">
      <alignment vertical="center"/>
      <protection hidden="1"/>
    </xf>
    <xf numFmtId="0" fontId="0" fillId="7" borderId="3" xfId="0" quotePrefix="1" applyFill="1" applyBorder="1" applyAlignment="1" applyProtection="1">
      <alignment horizontal="left" vertical="center"/>
      <protection hidden="1"/>
    </xf>
    <xf numFmtId="2" fontId="21" fillId="7" borderId="3" xfId="0" applyNumberFormat="1" applyFont="1" applyFill="1" applyBorder="1" applyAlignment="1" applyProtection="1">
      <alignment horizontal="centerContinuous" vertical="center"/>
      <protection hidden="1"/>
    </xf>
    <xf numFmtId="0" fontId="21" fillId="7" borderId="4" xfId="0" quotePrefix="1" applyFont="1" applyFill="1" applyBorder="1" applyAlignment="1" applyProtection="1">
      <alignment horizontal="centerContinuous" vertical="center"/>
      <protection hidden="1"/>
    </xf>
    <xf numFmtId="0" fontId="13" fillId="4" borderId="0" xfId="0" applyFont="1" applyFill="1" applyBorder="1" applyAlignment="1" applyProtection="1">
      <alignment vertical="center"/>
      <protection hidden="1"/>
    </xf>
    <xf numFmtId="0" fontId="8" fillId="4" borderId="0" xfId="0" quotePrefix="1" applyFont="1" applyFill="1" applyBorder="1" applyAlignment="1" applyProtection="1">
      <alignment vertical="center"/>
      <protection hidden="1"/>
    </xf>
    <xf numFmtId="0" fontId="0" fillId="4" borderId="0" xfId="0" quotePrefix="1" applyFill="1" applyBorder="1" applyAlignment="1" applyProtection="1">
      <alignment horizontal="left" vertical="center"/>
      <protection hidden="1"/>
    </xf>
    <xf numFmtId="2" fontId="21" fillId="4" borderId="0" xfId="0" applyNumberFormat="1" applyFont="1" applyFill="1" applyBorder="1" applyAlignment="1" applyProtection="1">
      <alignment horizontal="centerContinuous" vertical="center"/>
      <protection hidden="1"/>
    </xf>
    <xf numFmtId="0" fontId="21" fillId="4" borderId="0" xfId="0" quotePrefix="1" applyFont="1" applyFill="1" applyBorder="1" applyAlignment="1" applyProtection="1">
      <alignment horizontal="centerContinuous" vertical="center"/>
      <protection hidden="1"/>
    </xf>
    <xf numFmtId="0" fontId="13" fillId="3" borderId="1" xfId="0" applyFont="1" applyFill="1" applyBorder="1" applyAlignment="1" applyProtection="1">
      <alignment vertical="center"/>
      <protection hidden="1"/>
    </xf>
    <xf numFmtId="0" fontId="13" fillId="3" borderId="8" xfId="0" applyFont="1" applyFill="1" applyBorder="1" applyAlignment="1" applyProtection="1">
      <alignment vertical="center"/>
      <protection hidden="1"/>
    </xf>
    <xf numFmtId="0" fontId="8" fillId="3" borderId="8" xfId="0" quotePrefix="1" applyFont="1" applyFill="1" applyBorder="1" applyAlignment="1" applyProtection="1">
      <alignment vertical="center"/>
      <protection hidden="1"/>
    </xf>
    <xf numFmtId="0" fontId="0" fillId="3" borderId="8" xfId="0" quotePrefix="1" applyFill="1" applyBorder="1" applyAlignment="1" applyProtection="1">
      <alignment horizontal="left" vertical="center"/>
      <protection hidden="1"/>
    </xf>
    <xf numFmtId="2" fontId="21" fillId="3" borderId="8" xfId="0" applyNumberFormat="1" applyFont="1" applyFill="1" applyBorder="1" applyAlignment="1" applyProtection="1">
      <alignment horizontal="centerContinuous" vertical="center"/>
      <protection hidden="1"/>
    </xf>
    <xf numFmtId="0" fontId="21" fillId="3" borderId="7" xfId="0" quotePrefix="1" applyFont="1" applyFill="1" applyBorder="1" applyAlignment="1" applyProtection="1">
      <alignment horizontal="centerContinuous" vertical="center"/>
      <protection hidden="1"/>
    </xf>
    <xf numFmtId="0" fontId="13" fillId="3" borderId="27" xfId="0" applyFont="1" applyFill="1" applyBorder="1" applyAlignment="1" applyProtection="1">
      <alignment vertical="center"/>
      <protection hidden="1"/>
    </xf>
    <xf numFmtId="0" fontId="13" fillId="3" borderId="0" xfId="0" applyFont="1" applyFill="1" applyBorder="1" applyAlignment="1" applyProtection="1">
      <alignment vertical="center"/>
      <protection hidden="1"/>
    </xf>
    <xf numFmtId="0" fontId="8" fillId="3" borderId="0" xfId="0" quotePrefix="1" applyFont="1" applyFill="1" applyBorder="1" applyAlignment="1" applyProtection="1">
      <alignment vertical="center"/>
      <protection hidden="1"/>
    </xf>
    <xf numFmtId="0" fontId="0" fillId="3" borderId="0" xfId="0" quotePrefix="1" applyFill="1" applyBorder="1" applyAlignment="1" applyProtection="1">
      <alignment horizontal="left" vertical="center"/>
      <protection hidden="1"/>
    </xf>
    <xf numFmtId="2" fontId="21" fillId="3" borderId="0" xfId="0" applyNumberFormat="1" applyFont="1" applyFill="1" applyBorder="1" applyAlignment="1" applyProtection="1">
      <alignment horizontal="centerContinuous" vertical="center"/>
      <protection hidden="1"/>
    </xf>
    <xf numFmtId="0" fontId="21" fillId="3" borderId="48" xfId="0" quotePrefix="1" applyFont="1" applyFill="1" applyBorder="1" applyAlignment="1" applyProtection="1">
      <alignment horizontal="centerContinuous" vertical="center"/>
      <protection hidden="1"/>
    </xf>
    <xf numFmtId="164" fontId="3" fillId="3" borderId="2" xfId="0" applyNumberFormat="1" applyFont="1" applyFill="1" applyBorder="1" applyAlignment="1" applyProtection="1">
      <alignment horizontal="centerContinuous" vertical="center"/>
      <protection hidden="1"/>
    </xf>
    <xf numFmtId="164" fontId="3" fillId="3" borderId="3" xfId="0" applyNumberFormat="1" applyFont="1" applyFill="1" applyBorder="1" applyAlignment="1" applyProtection="1">
      <alignment horizontal="centerContinuous" vertical="center"/>
      <protection hidden="1"/>
    </xf>
    <xf numFmtId="164" fontId="8" fillId="3" borderId="3" xfId="0" applyNumberFormat="1" applyFont="1" applyFill="1" applyBorder="1" applyAlignment="1" applyProtection="1">
      <alignment vertical="center"/>
      <protection hidden="1"/>
    </xf>
    <xf numFmtId="164" fontId="9" fillId="3" borderId="3" xfId="0" applyNumberFormat="1" applyFont="1" applyFill="1" applyBorder="1" applyAlignment="1" applyProtection="1">
      <alignment horizontal="left" vertical="center"/>
      <protection hidden="1"/>
    </xf>
    <xf numFmtId="164" fontId="9" fillId="3" borderId="3" xfId="0" applyNumberFormat="1" applyFont="1" applyFill="1" applyBorder="1" applyAlignment="1" applyProtection="1">
      <alignment horizontal="centerContinuous" vertical="center"/>
      <protection hidden="1"/>
    </xf>
    <xf numFmtId="164" fontId="3" fillId="3" borderId="4" xfId="0" applyNumberFormat="1" applyFont="1" applyFill="1" applyBorder="1" applyAlignment="1" applyProtection="1">
      <alignment horizontal="centerContinuous" vertical="center"/>
      <protection hidden="1"/>
    </xf>
    <xf numFmtId="164" fontId="1" fillId="3" borderId="9" xfId="0" applyNumberFormat="1" applyFont="1" applyFill="1" applyBorder="1" applyAlignment="1" applyProtection="1">
      <alignment horizontal="centerContinuous" vertical="center"/>
      <protection hidden="1"/>
    </xf>
    <xf numFmtId="164" fontId="3" fillId="3" borderId="5" xfId="0" applyNumberFormat="1" applyFont="1" applyFill="1" applyBorder="1" applyAlignment="1" applyProtection="1">
      <alignment horizontal="centerContinuous" vertical="center"/>
      <protection hidden="1"/>
    </xf>
    <xf numFmtId="164" fontId="8" fillId="3" borderId="5" xfId="0" applyNumberFormat="1" applyFont="1" applyFill="1" applyBorder="1" applyAlignment="1" applyProtection="1">
      <alignment horizontal="centerContinuous" vertical="center"/>
      <protection hidden="1"/>
    </xf>
    <xf numFmtId="164" fontId="9" fillId="3" borderId="5" xfId="0" applyNumberFormat="1" applyFont="1" applyFill="1" applyBorder="1" applyAlignment="1" applyProtection="1">
      <alignment horizontal="centerContinuous" vertical="center"/>
      <protection hidden="1"/>
    </xf>
    <xf numFmtId="0" fontId="0" fillId="3" borderId="5" xfId="0" applyFill="1" applyBorder="1" applyAlignment="1" applyProtection="1">
      <alignment horizontal="centerContinuous" vertical="center"/>
      <protection hidden="1"/>
    </xf>
    <xf numFmtId="0" fontId="0" fillId="3" borderId="6" xfId="0" applyFill="1" applyBorder="1" applyAlignment="1" applyProtection="1">
      <alignment horizontal="centerContinuous" vertical="center"/>
      <protection hidden="1"/>
    </xf>
    <xf numFmtId="164" fontId="3" fillId="4" borderId="1" xfId="0" applyNumberFormat="1" applyFont="1" applyFill="1" applyBorder="1" applyAlignment="1" applyProtection="1">
      <alignment horizontal="centerContinuous" vertical="center"/>
      <protection hidden="1"/>
    </xf>
    <xf numFmtId="164" fontId="3" fillId="4" borderId="8" xfId="0" applyNumberFormat="1" applyFont="1" applyFill="1" applyBorder="1" applyAlignment="1" applyProtection="1">
      <alignment horizontal="centerContinuous" vertical="center"/>
      <protection hidden="1"/>
    </xf>
    <xf numFmtId="1" fontId="17" fillId="4" borderId="8" xfId="0" applyNumberFormat="1" applyFont="1" applyFill="1" applyBorder="1" applyAlignment="1" applyProtection="1">
      <alignment vertical="center"/>
      <protection hidden="1"/>
    </xf>
    <xf numFmtId="164" fontId="17" fillId="4" borderId="8" xfId="0" applyNumberFormat="1" applyFont="1" applyFill="1" applyBorder="1" applyAlignment="1" applyProtection="1">
      <alignment horizontal="left" vertical="center"/>
      <protection hidden="1"/>
    </xf>
    <xf numFmtId="164" fontId="3" fillId="4" borderId="49" xfId="0" applyNumberFormat="1" applyFont="1" applyFill="1" applyBorder="1" applyAlignment="1" applyProtection="1">
      <alignment horizontal="centerContinuous" vertical="center"/>
      <protection hidden="1"/>
    </xf>
    <xf numFmtId="164" fontId="3" fillId="4" borderId="44" xfId="0" applyNumberFormat="1" applyFont="1" applyFill="1" applyBorder="1" applyAlignment="1" applyProtection="1">
      <alignment horizontal="centerContinuous" vertical="center"/>
      <protection hidden="1"/>
    </xf>
    <xf numFmtId="164" fontId="26" fillId="4" borderId="44" xfId="0" applyNumberFormat="1" applyFont="1" applyFill="1" applyBorder="1" applyAlignment="1" applyProtection="1">
      <alignment horizontal="centerContinuous" vertical="center"/>
      <protection hidden="1"/>
    </xf>
    <xf numFmtId="164" fontId="46" fillId="4" borderId="44" xfId="0" applyNumberFormat="1" applyFont="1" applyFill="1" applyBorder="1" applyAlignment="1" applyProtection="1">
      <alignment horizontal="center" vertical="center"/>
      <protection hidden="1"/>
    </xf>
    <xf numFmtId="0" fontId="0" fillId="0" borderId="44" xfId="0" applyBorder="1" applyAlignment="1" applyProtection="1">
      <alignment vertical="center"/>
      <protection hidden="1"/>
    </xf>
    <xf numFmtId="164" fontId="17" fillId="4" borderId="44" xfId="0" applyNumberFormat="1" applyFont="1" applyFill="1" applyBorder="1" applyAlignment="1" applyProtection="1">
      <alignment horizontal="right" vertical="center"/>
      <protection hidden="1"/>
    </xf>
    <xf numFmtId="164" fontId="3" fillId="4" borderId="50" xfId="0" applyNumberFormat="1" applyFont="1" applyFill="1" applyBorder="1" applyAlignment="1" applyProtection="1">
      <alignment horizontal="centerContinuous" vertical="center"/>
      <protection hidden="1"/>
    </xf>
    <xf numFmtId="164" fontId="1" fillId="4" borderId="27" xfId="0" applyNumberFormat="1" applyFont="1" applyFill="1" applyBorder="1" applyAlignment="1" applyProtection="1">
      <alignment horizontal="left" vertical="center"/>
      <protection hidden="1"/>
    </xf>
    <xf numFmtId="164" fontId="3" fillId="4" borderId="0" xfId="0" applyNumberFormat="1" applyFont="1" applyFill="1" applyBorder="1" applyAlignment="1" applyProtection="1">
      <alignment horizontal="centerContinuous" vertical="center"/>
      <protection hidden="1"/>
    </xf>
    <xf numFmtId="164" fontId="46" fillId="4" borderId="0" xfId="0" applyNumberFormat="1" applyFont="1" applyFill="1" applyBorder="1" applyAlignment="1" applyProtection="1">
      <alignment vertical="center"/>
      <protection hidden="1"/>
    </xf>
    <xf numFmtId="164" fontId="26" fillId="4" borderId="0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46" fillId="0" borderId="0" xfId="0" applyFont="1" applyBorder="1" applyAlignment="1" applyProtection="1">
      <alignment horizontal="center" vertical="center"/>
      <protection hidden="1"/>
    </xf>
    <xf numFmtId="1" fontId="4" fillId="4" borderId="11" xfId="0" applyNumberFormat="1" applyFont="1" applyFill="1" applyBorder="1" applyAlignment="1" applyProtection="1">
      <alignment horizontal="center" vertical="center"/>
      <protection hidden="1"/>
    </xf>
    <xf numFmtId="1" fontId="4" fillId="4" borderId="48" xfId="0" applyNumberFormat="1" applyFont="1" applyFill="1" applyBorder="1" applyAlignment="1" applyProtection="1">
      <alignment horizontal="center" vertical="center"/>
      <protection hidden="1"/>
    </xf>
    <xf numFmtId="0" fontId="26" fillId="4" borderId="0" xfId="0" applyFont="1" applyFill="1" applyBorder="1" applyAlignment="1" applyProtection="1">
      <alignment horizontal="center" vertical="center"/>
      <protection hidden="1"/>
    </xf>
    <xf numFmtId="0" fontId="0" fillId="11" borderId="49" xfId="0" applyFill="1" applyBorder="1" applyAlignment="1" applyProtection="1">
      <alignment vertical="center"/>
      <protection hidden="1"/>
    </xf>
    <xf numFmtId="0" fontId="0" fillId="11" borderId="44" xfId="0" applyFill="1" applyBorder="1" applyAlignment="1" applyProtection="1">
      <alignment vertical="center"/>
      <protection hidden="1"/>
    </xf>
    <xf numFmtId="0" fontId="26" fillId="5" borderId="44" xfId="0" applyFont="1" applyFill="1" applyBorder="1" applyAlignment="1" applyProtection="1">
      <alignment horizontal="center" vertical="center"/>
      <protection hidden="1"/>
    </xf>
    <xf numFmtId="0" fontId="0" fillId="0" borderId="44" xfId="0" applyBorder="1" applyAlignment="1" applyProtection="1">
      <alignment horizontal="center" vertical="center"/>
      <protection hidden="1"/>
    </xf>
    <xf numFmtId="0" fontId="46" fillId="11" borderId="44" xfId="0" applyFont="1" applyFill="1" applyBorder="1" applyAlignment="1" applyProtection="1">
      <alignment horizontal="center" vertical="center"/>
      <protection hidden="1"/>
    </xf>
    <xf numFmtId="1" fontId="4" fillId="5" borderId="28" xfId="0" applyNumberFormat="1" applyFont="1" applyFill="1" applyBorder="1" applyAlignment="1" applyProtection="1">
      <alignment horizontal="center" vertical="center"/>
      <protection hidden="1"/>
    </xf>
    <xf numFmtId="1" fontId="4" fillId="5" borderId="50" xfId="0" applyNumberFormat="1" applyFont="1" applyFill="1" applyBorder="1" applyAlignment="1" applyProtection="1">
      <alignment horizontal="center" vertical="center"/>
      <protection hidden="1"/>
    </xf>
    <xf numFmtId="164" fontId="1" fillId="3" borderId="2" xfId="0" applyNumberFormat="1" applyFont="1" applyFill="1" applyBorder="1" applyAlignment="1" applyProtection="1">
      <alignment horizontal="centerContinuous" vertical="center"/>
      <protection hidden="1"/>
    </xf>
    <xf numFmtId="164" fontId="8" fillId="3" borderId="3" xfId="0" applyNumberFormat="1" applyFont="1" applyFill="1" applyBorder="1" applyAlignment="1" applyProtection="1">
      <alignment horizontal="centerContinuous" vertical="center"/>
      <protection hidden="1"/>
    </xf>
    <xf numFmtId="164" fontId="26" fillId="4" borderId="8" xfId="0" applyNumberFormat="1" applyFont="1" applyFill="1" applyBorder="1" applyAlignment="1" applyProtection="1">
      <alignment horizontal="centerContinuous" vertical="center"/>
      <protection hidden="1"/>
    </xf>
    <xf numFmtId="1" fontId="17" fillId="4" borderId="8" xfId="0" applyNumberFormat="1" applyFont="1" applyFill="1" applyBorder="1" applyAlignment="1" applyProtection="1">
      <alignment horizontal="right" vertical="center"/>
      <protection hidden="1"/>
    </xf>
    <xf numFmtId="164" fontId="17" fillId="4" borderId="8" xfId="0" quotePrefix="1" applyNumberFormat="1" applyFont="1" applyFill="1" applyBorder="1" applyAlignment="1" applyProtection="1">
      <alignment horizontal="center" vertical="center"/>
      <protection hidden="1"/>
    </xf>
    <xf numFmtId="2" fontId="0" fillId="0" borderId="0" xfId="0" applyNumberFormat="1" applyBorder="1" applyAlignment="1" applyProtection="1">
      <alignment vertical="center"/>
      <protection hidden="1"/>
    </xf>
    <xf numFmtId="164" fontId="6" fillId="4" borderId="27" xfId="0" applyNumberFormat="1" applyFont="1" applyFill="1" applyBorder="1" applyAlignment="1" applyProtection="1">
      <alignment horizontal="centerContinuous" vertical="center"/>
      <protection hidden="1"/>
    </xf>
    <xf numFmtId="0" fontId="0" fillId="0" borderId="0" xfId="0" applyBorder="1" applyAlignment="1" applyProtection="1">
      <alignment horizontal="centerContinuous" vertical="center"/>
      <protection hidden="1"/>
    </xf>
    <xf numFmtId="0" fontId="0" fillId="0" borderId="0" xfId="0" applyAlignment="1" applyProtection="1">
      <alignment horizontal="centerContinuous" vertical="center"/>
      <protection hidden="1"/>
    </xf>
    <xf numFmtId="164" fontId="17" fillId="4" borderId="0" xfId="0" applyNumberFormat="1" applyFont="1" applyFill="1" applyBorder="1" applyAlignment="1" applyProtection="1">
      <alignment horizontal="centerContinuous" vertical="center"/>
      <protection hidden="1"/>
    </xf>
    <xf numFmtId="164" fontId="23" fillId="4" borderId="48" xfId="0" applyNumberFormat="1" applyFont="1" applyFill="1" applyBorder="1" applyAlignment="1" applyProtection="1">
      <alignment horizontal="centerContinuous" vertical="center"/>
      <protection hidden="1"/>
    </xf>
    <xf numFmtId="0" fontId="0" fillId="0" borderId="49" xfId="0" applyBorder="1" applyAlignment="1" applyProtection="1">
      <alignment horizontal="centerContinuous" vertical="center"/>
      <protection hidden="1"/>
    </xf>
    <xf numFmtId="164" fontId="23" fillId="4" borderId="44" xfId="0" applyNumberFormat="1" applyFont="1" applyFill="1" applyBorder="1" applyAlignment="1" applyProtection="1">
      <alignment horizontal="centerContinuous" vertical="center"/>
      <protection hidden="1"/>
    </xf>
    <xf numFmtId="0" fontId="0" fillId="0" borderId="44" xfId="0" applyBorder="1" applyAlignment="1" applyProtection="1">
      <alignment horizontal="centerContinuous" vertical="center"/>
      <protection hidden="1"/>
    </xf>
    <xf numFmtId="164" fontId="26" fillId="4" borderId="44" xfId="0" applyNumberFormat="1" applyFont="1" applyFill="1" applyBorder="1" applyAlignment="1" applyProtection="1">
      <alignment horizontal="center" vertical="center"/>
      <protection hidden="1"/>
    </xf>
    <xf numFmtId="1" fontId="17" fillId="4" borderId="44" xfId="0" applyNumberFormat="1" applyFont="1" applyFill="1" applyBorder="1" applyAlignment="1" applyProtection="1">
      <alignment horizontal="right" vertical="center"/>
      <protection hidden="1"/>
    </xf>
    <xf numFmtId="164" fontId="17" fillId="4" borderId="44" xfId="0" applyNumberFormat="1" applyFont="1" applyFill="1" applyBorder="1" applyAlignment="1" applyProtection="1">
      <alignment horizontal="left" vertical="center"/>
      <protection hidden="1"/>
    </xf>
    <xf numFmtId="164" fontId="23" fillId="4" borderId="50" xfId="0" applyNumberFormat="1" applyFont="1" applyFill="1" applyBorder="1" applyAlignment="1" applyProtection="1">
      <alignment vertical="center"/>
      <protection hidden="1"/>
    </xf>
    <xf numFmtId="0" fontId="1" fillId="0" borderId="27" xfId="0" applyFont="1" applyBorder="1" applyAlignment="1" applyProtection="1">
      <alignment horizontal="left" vertical="center"/>
      <protection hidden="1"/>
    </xf>
    <xf numFmtId="0" fontId="23" fillId="0" borderId="0" xfId="0" applyFont="1" applyBorder="1" applyAlignment="1" applyProtection="1">
      <alignment horizontal="centerContinuous" vertical="center"/>
      <protection hidden="1"/>
    </xf>
    <xf numFmtId="164" fontId="23" fillId="4" borderId="0" xfId="0" applyNumberFormat="1" applyFont="1" applyFill="1" applyBorder="1" applyAlignment="1" applyProtection="1">
      <alignment horizontal="centerContinuous" vertical="center"/>
      <protection hidden="1"/>
    </xf>
    <xf numFmtId="0" fontId="0" fillId="0" borderId="48" xfId="0" applyBorder="1" applyAlignment="1" applyProtection="1">
      <alignment horizontal="centerContinuous" vertical="center"/>
      <protection hidden="1"/>
    </xf>
    <xf numFmtId="0" fontId="6" fillId="0" borderId="27" xfId="0" applyFont="1" applyBorder="1" applyAlignment="1" applyProtection="1">
      <alignment horizontal="centerContinuous" vertical="center"/>
      <protection hidden="1"/>
    </xf>
    <xf numFmtId="164" fontId="9" fillId="3" borderId="35" xfId="0" applyNumberFormat="1" applyFont="1" applyFill="1" applyBorder="1" applyAlignment="1" applyProtection="1">
      <alignment horizontal="center" vertical="center"/>
      <protection hidden="1"/>
    </xf>
    <xf numFmtId="164" fontId="3" fillId="3" borderId="51" xfId="0" applyNumberFormat="1" applyFont="1" applyFill="1" applyBorder="1" applyAlignment="1" applyProtection="1">
      <alignment horizontal="center" vertical="center"/>
      <protection hidden="1"/>
    </xf>
    <xf numFmtId="0" fontId="0" fillId="0" borderId="27" xfId="0" applyBorder="1" applyAlignment="1" applyProtection="1">
      <alignment horizontal="left" vertical="center"/>
      <protection hidden="1"/>
    </xf>
    <xf numFmtId="164" fontId="4" fillId="4" borderId="0" xfId="0" applyNumberFormat="1" applyFont="1" applyFill="1" applyBorder="1" applyAlignment="1" applyProtection="1">
      <alignment horizontal="centerContinuous" vertical="center"/>
      <protection hidden="1"/>
    </xf>
    <xf numFmtId="164" fontId="6" fillId="4" borderId="0" xfId="0" applyNumberFormat="1" applyFont="1" applyFill="1" applyBorder="1" applyAlignment="1" applyProtection="1">
      <alignment horizontal="left" vertical="center"/>
      <protection hidden="1"/>
    </xf>
    <xf numFmtId="165" fontId="4" fillId="4" borderId="11" xfId="0" applyNumberFormat="1" applyFont="1" applyFill="1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left" vertical="center"/>
      <protection hidden="1"/>
    </xf>
    <xf numFmtId="0" fontId="0" fillId="0" borderId="3" xfId="0" applyBorder="1" applyAlignment="1" applyProtection="1">
      <alignment horizontal="centerContinuous" vertical="center"/>
      <protection hidden="1"/>
    </xf>
    <xf numFmtId="164" fontId="4" fillId="4" borderId="3" xfId="0" applyNumberFormat="1" applyFont="1" applyFill="1" applyBorder="1" applyAlignment="1" applyProtection="1">
      <alignment horizontal="centerContinuous" vertical="center"/>
      <protection hidden="1"/>
    </xf>
    <xf numFmtId="0" fontId="46" fillId="0" borderId="3" xfId="0" applyFont="1" applyBorder="1" applyAlignment="1" applyProtection="1">
      <alignment horizontal="center" vertical="center"/>
      <protection hidden="1"/>
    </xf>
    <xf numFmtId="164" fontId="6" fillId="4" borderId="3" xfId="0" applyNumberFormat="1" applyFont="1" applyFill="1" applyBorder="1" applyAlignment="1" applyProtection="1">
      <alignment horizontal="left" vertical="center"/>
      <protection hidden="1"/>
    </xf>
    <xf numFmtId="165" fontId="4" fillId="4" borderId="19" xfId="0" applyNumberFormat="1" applyFont="1" applyFill="1" applyBorder="1" applyAlignment="1" applyProtection="1">
      <alignment horizontal="center" vertical="center"/>
      <protection hidden="1"/>
    </xf>
    <xf numFmtId="164" fontId="4" fillId="4" borderId="4" xfId="0" applyNumberFormat="1" applyFont="1" applyFill="1" applyBorder="1" applyAlignment="1" applyProtection="1">
      <alignment horizontal="center" vertical="center"/>
      <protection hidden="1"/>
    </xf>
    <xf numFmtId="0" fontId="16" fillId="3" borderId="9" xfId="0" applyFont="1" applyFill="1" applyBorder="1" applyAlignment="1" applyProtection="1">
      <alignment horizontal="centerContinuous" vertical="center"/>
      <protection hidden="1"/>
    </xf>
    <xf numFmtId="0" fontId="16" fillId="3" borderId="5" xfId="0" applyFont="1" applyFill="1" applyBorder="1" applyAlignment="1" applyProtection="1">
      <alignment horizontal="centerContinuous" vertical="center"/>
      <protection hidden="1"/>
    </xf>
    <xf numFmtId="0" fontId="1" fillId="3" borderId="5" xfId="0" applyFont="1" applyFill="1" applyBorder="1" applyAlignment="1" applyProtection="1">
      <alignment horizontal="centerContinuous" vertical="center"/>
      <protection hidden="1"/>
    </xf>
    <xf numFmtId="0" fontId="31" fillId="3" borderId="5" xfId="0" applyFont="1" applyFill="1" applyBorder="1" applyAlignment="1" applyProtection="1">
      <alignment horizontal="centerContinuous" vertical="center"/>
      <protection hidden="1"/>
    </xf>
    <xf numFmtId="165" fontId="16" fillId="3" borderId="5" xfId="0" applyNumberFormat="1" applyFont="1" applyFill="1" applyBorder="1" applyAlignment="1" applyProtection="1">
      <alignment horizontal="centerContinuous" vertical="center"/>
      <protection hidden="1"/>
    </xf>
    <xf numFmtId="165" fontId="16" fillId="3" borderId="6" xfId="0" quotePrefix="1" applyNumberFormat="1" applyFont="1" applyFill="1" applyBorder="1" applyAlignment="1" applyProtection="1">
      <alignment horizontal="centerContinuous" vertical="center"/>
      <protection hidden="1"/>
    </xf>
    <xf numFmtId="0" fontId="0" fillId="0" borderId="1" xfId="0" applyBorder="1" applyAlignment="1" applyProtection="1">
      <alignment horizontal="centerContinuous" vertical="center"/>
      <protection hidden="1"/>
    </xf>
    <xf numFmtId="0" fontId="0" fillId="0" borderId="8" xfId="0" applyBorder="1" applyAlignment="1" applyProtection="1">
      <alignment horizontal="centerContinuous" vertical="center"/>
      <protection hidden="1"/>
    </xf>
    <xf numFmtId="0" fontId="0" fillId="0" borderId="8" xfId="0" applyBorder="1" applyAlignment="1" applyProtection="1">
      <alignment horizontal="right" vertical="center"/>
      <protection hidden="1"/>
    </xf>
    <xf numFmtId="1" fontId="0" fillId="0" borderId="8" xfId="0" applyNumberFormat="1" applyBorder="1" applyAlignment="1" applyProtection="1">
      <alignment vertical="center"/>
      <protection hidden="1"/>
    </xf>
    <xf numFmtId="0" fontId="0" fillId="0" borderId="8" xfId="0" applyBorder="1" applyAlignment="1" applyProtection="1">
      <alignment vertical="center"/>
      <protection hidden="1"/>
    </xf>
    <xf numFmtId="0" fontId="0" fillId="0" borderId="7" xfId="0" applyBorder="1" applyAlignment="1" applyProtection="1">
      <alignment vertical="center"/>
      <protection hidden="1"/>
    </xf>
    <xf numFmtId="0" fontId="0" fillId="0" borderId="0" xfId="0" applyBorder="1" applyAlignment="1" applyProtection="1">
      <alignment horizontal="right" vertical="center"/>
      <protection hidden="1"/>
    </xf>
    <xf numFmtId="1" fontId="0" fillId="0" borderId="0" xfId="0" applyNumberFormat="1" applyBorder="1" applyAlignment="1" applyProtection="1">
      <alignment vertical="center"/>
      <protection hidden="1"/>
    </xf>
    <xf numFmtId="0" fontId="0" fillId="0" borderId="48" xfId="0" applyBorder="1" applyAlignment="1" applyProtection="1">
      <alignment vertical="center"/>
      <protection hidden="1"/>
    </xf>
    <xf numFmtId="0" fontId="0" fillId="0" borderId="44" xfId="0" applyBorder="1" applyAlignment="1" applyProtection="1">
      <alignment horizontal="right" vertical="center"/>
      <protection hidden="1"/>
    </xf>
    <xf numFmtId="0" fontId="18" fillId="7" borderId="44" xfId="0" applyFont="1" applyFill="1" applyBorder="1" applyAlignment="1" applyProtection="1">
      <alignment horizontal="center" vertical="center"/>
      <protection locked="0" hidden="1"/>
    </xf>
    <xf numFmtId="0" fontId="10" fillId="2" borderId="44" xfId="0" applyFont="1" applyFill="1" applyBorder="1" applyAlignment="1" applyProtection="1">
      <alignment horizontal="centerContinuous" vertical="center"/>
      <protection hidden="1"/>
    </xf>
    <xf numFmtId="0" fontId="10" fillId="2" borderId="50" xfId="0" applyFont="1" applyFill="1" applyBorder="1" applyAlignment="1" applyProtection="1">
      <alignment horizontal="centerContinuous" vertical="center"/>
      <protection hidden="1"/>
    </xf>
    <xf numFmtId="0" fontId="1" fillId="0" borderId="27" xfId="0" applyFont="1" applyBorder="1" applyAlignment="1" applyProtection="1">
      <alignment vertical="center"/>
      <protection hidden="1"/>
    </xf>
    <xf numFmtId="164" fontId="9" fillId="3" borderId="28" xfId="0" applyNumberFormat="1" applyFont="1" applyFill="1" applyBorder="1" applyAlignment="1" applyProtection="1">
      <alignment horizontal="center" vertical="center"/>
      <protection hidden="1"/>
    </xf>
    <xf numFmtId="164" fontId="3" fillId="3" borderId="50" xfId="0" applyNumberFormat="1" applyFont="1" applyFill="1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Continuous" vertical="center"/>
      <protection hidden="1"/>
    </xf>
    <xf numFmtId="0" fontId="0" fillId="0" borderId="3" xfId="0" applyBorder="1" applyAlignment="1" applyProtection="1">
      <alignment vertical="center"/>
      <protection hidden="1"/>
    </xf>
    <xf numFmtId="165" fontId="0" fillId="0" borderId="19" xfId="0" applyNumberFormat="1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center" vertical="center"/>
      <protection hidden="1"/>
    </xf>
    <xf numFmtId="164" fontId="1" fillId="0" borderId="37" xfId="0" applyNumberFormat="1" applyFont="1" applyBorder="1" applyAlignment="1" applyProtection="1">
      <alignment horizontal="centerContinuous" vertical="center"/>
      <protection hidden="1"/>
    </xf>
    <xf numFmtId="164" fontId="1" fillId="0" borderId="38" xfId="0" applyNumberFormat="1" applyFont="1" applyBorder="1" applyAlignment="1" applyProtection="1">
      <alignment horizontal="centerContinuous" vertical="center"/>
      <protection hidden="1"/>
    </xf>
    <xf numFmtId="164" fontId="0" fillId="0" borderId="38" xfId="0" applyNumberFormat="1" applyBorder="1" applyAlignment="1" applyProtection="1">
      <alignment horizontal="centerContinuous" vertical="center"/>
      <protection hidden="1"/>
    </xf>
    <xf numFmtId="0" fontId="0" fillId="0" borderId="38" xfId="0" applyBorder="1" applyAlignment="1" applyProtection="1">
      <alignment horizontal="centerContinuous" vertical="center"/>
      <protection hidden="1"/>
    </xf>
    <xf numFmtId="164" fontId="0" fillId="0" borderId="52" xfId="0" applyNumberFormat="1" applyBorder="1" applyAlignment="1" applyProtection="1">
      <alignment horizontal="centerContinuous" vertical="center"/>
      <protection hidden="1"/>
    </xf>
    <xf numFmtId="164" fontId="19" fillId="0" borderId="10" xfId="0" applyNumberFormat="1" applyFont="1" applyBorder="1" applyAlignment="1" applyProtection="1">
      <alignment horizontal="centerContinuous" vertical="center"/>
      <protection hidden="1"/>
    </xf>
    <xf numFmtId="164" fontId="19" fillId="0" borderId="0" xfId="0" applyNumberFormat="1" applyFont="1" applyBorder="1" applyAlignment="1" applyProtection="1">
      <alignment horizontal="centerContinuous" vertical="center"/>
      <protection hidden="1"/>
    </xf>
    <xf numFmtId="164" fontId="19" fillId="0" borderId="42" xfId="0" applyNumberFormat="1" applyFont="1" applyBorder="1" applyAlignment="1" applyProtection="1">
      <alignment horizontal="centerContinuous" vertical="center"/>
      <protection hidden="1"/>
    </xf>
    <xf numFmtId="164" fontId="19" fillId="0" borderId="43" xfId="0" applyNumberFormat="1" applyFont="1" applyBorder="1" applyAlignment="1" applyProtection="1">
      <alignment horizontal="centerContinuous" vertical="center"/>
      <protection hidden="1"/>
    </xf>
    <xf numFmtId="164" fontId="19" fillId="0" borderId="44" xfId="0" applyNumberFormat="1" applyFont="1" applyBorder="1" applyAlignment="1" applyProtection="1">
      <alignment horizontal="centerContinuous" vertical="center"/>
      <protection hidden="1"/>
    </xf>
    <xf numFmtId="164" fontId="44" fillId="0" borderId="45" xfId="0" applyNumberFormat="1" applyFont="1" applyBorder="1" applyAlignment="1" applyProtection="1">
      <alignment horizontal="centerContinuous" vertical="center"/>
      <protection hidden="1"/>
    </xf>
    <xf numFmtId="0" fontId="34" fillId="0" borderId="43" xfId="0" applyFont="1" applyBorder="1" applyAlignment="1" applyProtection="1">
      <alignment vertical="center"/>
      <protection hidden="1"/>
    </xf>
    <xf numFmtId="0" fontId="34" fillId="0" borderId="44" xfId="0" applyFont="1" applyBorder="1" applyAlignment="1" applyProtection="1">
      <alignment vertical="center"/>
      <protection hidden="1"/>
    </xf>
    <xf numFmtId="0" fontId="34" fillId="0" borderId="44" xfId="0" applyFont="1" applyBorder="1" applyAlignment="1" applyProtection="1">
      <alignment horizontal="right" vertical="center"/>
      <protection hidden="1"/>
    </xf>
    <xf numFmtId="14" fontId="34" fillId="0" borderId="44" xfId="0" applyNumberFormat="1" applyFont="1" applyBorder="1" applyAlignment="1" applyProtection="1">
      <alignment horizontal="left" vertical="center"/>
      <protection hidden="1"/>
    </xf>
    <xf numFmtId="0" fontId="34" fillId="0" borderId="45" xfId="0" applyFont="1" applyBorder="1" applyAlignment="1" applyProtection="1">
      <alignment vertical="center"/>
      <protection hidden="1"/>
    </xf>
    <xf numFmtId="164" fontId="0" fillId="0" borderId="43" xfId="0" applyNumberFormat="1" applyBorder="1" applyAlignment="1" applyProtection="1">
      <alignment vertical="center"/>
      <protection hidden="1"/>
    </xf>
    <xf numFmtId="164" fontId="0" fillId="0" borderId="44" xfId="0" applyNumberFormat="1" applyBorder="1" applyAlignment="1" applyProtection="1">
      <alignment vertical="center"/>
      <protection hidden="1"/>
    </xf>
    <xf numFmtId="164" fontId="0" fillId="0" borderId="45" xfId="0" applyNumberFormat="1" applyBorder="1" applyAlignment="1" applyProtection="1">
      <alignment vertical="center"/>
      <protection hidden="1"/>
    </xf>
    <xf numFmtId="164" fontId="0" fillId="0" borderId="37" xfId="0" applyNumberFormat="1" applyBorder="1" applyAlignment="1" applyProtection="1">
      <alignment vertical="center"/>
      <protection hidden="1"/>
    </xf>
    <xf numFmtId="164" fontId="0" fillId="0" borderId="38" xfId="0" applyNumberFormat="1" applyBorder="1" applyAlignment="1" applyProtection="1">
      <alignment vertical="center"/>
      <protection hidden="1"/>
    </xf>
    <xf numFmtId="164" fontId="0" fillId="0" borderId="52" xfId="0" applyNumberFormat="1" applyBorder="1" applyAlignment="1" applyProtection="1">
      <alignment vertical="center"/>
      <protection hidden="1"/>
    </xf>
    <xf numFmtId="164" fontId="0" fillId="0" borderId="10" xfId="0" applyNumberFormat="1" applyBorder="1" applyAlignment="1" applyProtection="1">
      <alignment vertical="center"/>
      <protection hidden="1"/>
    </xf>
    <xf numFmtId="164" fontId="0" fillId="0" borderId="0" xfId="0" applyNumberFormat="1" applyBorder="1" applyAlignment="1" applyProtection="1">
      <alignment vertical="center"/>
      <protection hidden="1"/>
    </xf>
    <xf numFmtId="164" fontId="0" fillId="0" borderId="0" xfId="0" applyNumberFormat="1" applyBorder="1" applyAlignment="1" applyProtection="1">
      <alignment horizontal="center" vertical="center"/>
      <protection hidden="1"/>
    </xf>
    <xf numFmtId="164" fontId="0" fillId="0" borderId="42" xfId="0" applyNumberFormat="1" applyBorder="1" applyAlignment="1" applyProtection="1">
      <alignment vertical="center"/>
      <protection hidden="1"/>
    </xf>
    <xf numFmtId="0" fontId="0" fillId="0" borderId="10" xfId="0" applyBorder="1" applyAlignment="1" applyProtection="1">
      <alignment vertical="center"/>
      <protection hidden="1"/>
    </xf>
    <xf numFmtId="164" fontId="0" fillId="0" borderId="0" xfId="0" applyNumberFormat="1" applyBorder="1" applyAlignment="1" applyProtection="1">
      <alignment horizontal="centerContinuous" vertical="center"/>
      <protection hidden="1"/>
    </xf>
    <xf numFmtId="0" fontId="0" fillId="0" borderId="43" xfId="0" applyBorder="1" applyAlignment="1" applyProtection="1">
      <alignment vertical="center"/>
      <protection hidden="1"/>
    </xf>
    <xf numFmtId="164" fontId="0" fillId="0" borderId="44" xfId="0" applyNumberFormat="1" applyBorder="1" applyAlignment="1" applyProtection="1">
      <alignment horizontal="center" vertical="center"/>
      <protection hidden="1"/>
    </xf>
    <xf numFmtId="164" fontId="0" fillId="0" borderId="44" xfId="0" applyNumberFormat="1" applyBorder="1" applyAlignment="1" applyProtection="1">
      <alignment horizontal="centerContinuous" vertical="center"/>
      <protection hidden="1"/>
    </xf>
    <xf numFmtId="164" fontId="0" fillId="0" borderId="44" xfId="0" applyNumberFormat="1" applyBorder="1" applyAlignment="1" applyProtection="1">
      <alignment horizontal="right" vertical="center"/>
      <protection hidden="1"/>
    </xf>
    <xf numFmtId="164" fontId="0" fillId="0" borderId="44" xfId="0" applyNumberFormat="1" applyBorder="1" applyAlignment="1" applyProtection="1">
      <alignment horizontal="left" vertical="center"/>
      <protection hidden="1"/>
    </xf>
    <xf numFmtId="164" fontId="1" fillId="0" borderId="10" xfId="0" applyNumberFormat="1" applyFont="1" applyBorder="1" applyAlignment="1" applyProtection="1">
      <alignment vertical="center"/>
      <protection hidden="1"/>
    </xf>
    <xf numFmtId="0" fontId="13" fillId="4" borderId="10" xfId="0" applyFont="1" applyFill="1" applyBorder="1" applyAlignment="1" applyProtection="1">
      <alignment horizontal="left" vertical="center"/>
      <protection hidden="1"/>
    </xf>
    <xf numFmtId="164" fontId="0" fillId="4" borderId="0" xfId="0" applyNumberFormat="1" applyFill="1" applyBorder="1" applyAlignment="1" applyProtection="1">
      <alignment horizontal="left" vertical="center"/>
      <protection hidden="1"/>
    </xf>
    <xf numFmtId="164" fontId="0" fillId="0" borderId="0" xfId="0" applyNumberFormat="1" applyBorder="1" applyAlignment="1" applyProtection="1">
      <alignment horizontal="left" vertical="center"/>
      <protection hidden="1"/>
    </xf>
    <xf numFmtId="164" fontId="0" fillId="0" borderId="0" xfId="0" applyNumberFormat="1" applyBorder="1" applyAlignment="1" applyProtection="1">
      <alignment horizontal="right" vertical="center"/>
      <protection hidden="1"/>
    </xf>
    <xf numFmtId="2" fontId="0" fillId="0" borderId="0" xfId="0" applyNumberFormat="1" applyBorder="1" applyAlignment="1" applyProtection="1">
      <alignment horizontal="right" vertical="center"/>
      <protection hidden="1"/>
    </xf>
    <xf numFmtId="0" fontId="0" fillId="0" borderId="0" xfId="0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left" vertical="center"/>
      <protection hidden="1"/>
    </xf>
    <xf numFmtId="0" fontId="0" fillId="0" borderId="42" xfId="0" applyBorder="1" applyAlignment="1" applyProtection="1">
      <alignment vertical="center"/>
      <protection hidden="1"/>
    </xf>
    <xf numFmtId="1" fontId="0" fillId="0" borderId="0" xfId="0" applyNumberFormat="1" applyBorder="1" applyAlignment="1" applyProtection="1">
      <alignment horizontal="right" vertical="center"/>
      <protection hidden="1"/>
    </xf>
    <xf numFmtId="0" fontId="13" fillId="4" borderId="0" xfId="0" applyFont="1" applyFill="1" applyBorder="1" applyAlignment="1" applyProtection="1">
      <alignment horizontal="left" vertical="center"/>
      <protection hidden="1"/>
    </xf>
    <xf numFmtId="0" fontId="13" fillId="4" borderId="0" xfId="0" applyFont="1" applyFill="1" applyBorder="1" applyAlignment="1" applyProtection="1">
      <alignment horizontal="centerContinuous" vertical="center"/>
      <protection hidden="1"/>
    </xf>
    <xf numFmtId="0" fontId="17" fillId="4" borderId="0" xfId="0" applyFont="1" applyFill="1" applyBorder="1" applyAlignment="1" applyProtection="1">
      <alignment horizontal="center" vertical="center"/>
      <protection hidden="1"/>
    </xf>
    <xf numFmtId="0" fontId="29" fillId="4" borderId="0" xfId="0" applyFont="1" applyFill="1" applyBorder="1" applyAlignment="1" applyProtection="1">
      <alignment horizontal="center" vertical="center"/>
      <protection hidden="1"/>
    </xf>
    <xf numFmtId="0" fontId="26" fillId="0" borderId="0" xfId="0" applyFont="1" applyBorder="1" applyAlignment="1" applyProtection="1">
      <alignment horizontal="center" vertical="center"/>
      <protection hidden="1"/>
    </xf>
    <xf numFmtId="0" fontId="0" fillId="0" borderId="37" xfId="0" applyBorder="1" applyAlignment="1" applyProtection="1">
      <alignment vertical="center"/>
      <protection hidden="1"/>
    </xf>
    <xf numFmtId="0" fontId="0" fillId="0" borderId="38" xfId="0" applyBorder="1" applyAlignment="1" applyProtection="1">
      <alignment vertical="center"/>
      <protection hidden="1"/>
    </xf>
    <xf numFmtId="0" fontId="0" fillId="0" borderId="52" xfId="0" applyBorder="1" applyAlignment="1" applyProtection="1">
      <alignment vertical="center"/>
      <protection hidden="1"/>
    </xf>
    <xf numFmtId="0" fontId="0" fillId="0" borderId="45" xfId="0" applyBorder="1" applyAlignment="1" applyProtection="1">
      <alignment vertical="center"/>
      <protection hidden="1"/>
    </xf>
    <xf numFmtId="0" fontId="0" fillId="0" borderId="10" xfId="0" applyBorder="1" applyAlignment="1" applyProtection="1">
      <alignment horizontal="centerContinuous" vertical="center"/>
      <protection hidden="1"/>
    </xf>
    <xf numFmtId="0" fontId="0" fillId="0" borderId="43" xfId="0" applyBorder="1" applyAlignment="1" applyProtection="1">
      <alignment horizontal="centerContinuous" vertical="center"/>
      <protection hidden="1"/>
    </xf>
    <xf numFmtId="0" fontId="1" fillId="0" borderId="10" xfId="0" applyFont="1" applyBorder="1" applyAlignment="1" applyProtection="1">
      <alignment vertical="center"/>
      <protection hidden="1"/>
    </xf>
    <xf numFmtId="0" fontId="1" fillId="0" borderId="0" xfId="0" applyFont="1" applyBorder="1" applyAlignment="1" applyProtection="1">
      <alignment vertical="center"/>
      <protection hidden="1"/>
    </xf>
    <xf numFmtId="0" fontId="0" fillId="0" borderId="28" xfId="0" applyBorder="1" applyAlignment="1" applyProtection="1">
      <alignment horizontal="center" vertical="center"/>
      <protection hidden="1"/>
    </xf>
    <xf numFmtId="0" fontId="0" fillId="0" borderId="45" xfId="0" applyBorder="1" applyAlignment="1" applyProtection="1">
      <alignment horizontal="center" vertical="center"/>
      <protection hidden="1"/>
    </xf>
    <xf numFmtId="0" fontId="26" fillId="0" borderId="0" xfId="0" applyFont="1" applyBorder="1" applyAlignment="1" applyProtection="1">
      <alignment vertical="center"/>
      <protection hidden="1"/>
    </xf>
    <xf numFmtId="1" fontId="0" fillId="0" borderId="11" xfId="0" applyNumberFormat="1" applyBorder="1" applyAlignment="1" applyProtection="1">
      <alignment horizontal="center" vertical="center"/>
      <protection hidden="1"/>
    </xf>
    <xf numFmtId="1" fontId="0" fillId="0" borderId="42" xfId="0" applyNumberFormat="1" applyBorder="1" applyAlignment="1" applyProtection="1">
      <alignment horizontal="center" vertical="center"/>
      <protection hidden="1"/>
    </xf>
    <xf numFmtId="0" fontId="26" fillId="0" borderId="44" xfId="0" applyFont="1" applyBorder="1" applyAlignment="1" applyProtection="1">
      <alignment vertical="center"/>
      <protection hidden="1"/>
    </xf>
    <xf numFmtId="1" fontId="0" fillId="0" borderId="28" xfId="0" applyNumberFormat="1" applyBorder="1" applyAlignment="1" applyProtection="1">
      <alignment horizontal="center" vertical="center"/>
      <protection hidden="1"/>
    </xf>
    <xf numFmtId="1" fontId="0" fillId="0" borderId="45" xfId="0" applyNumberFormat="1" applyBorder="1" applyAlignment="1" applyProtection="1">
      <alignment horizontal="center" vertical="center"/>
      <protection hidden="1"/>
    </xf>
    <xf numFmtId="0" fontId="0" fillId="0" borderId="0" xfId="0" quotePrefix="1" applyBorder="1" applyAlignment="1" applyProtection="1">
      <alignment horizontal="center" vertical="center"/>
      <protection hidden="1"/>
    </xf>
    <xf numFmtId="0" fontId="2" fillId="0" borderId="0" xfId="0" applyFont="1" applyBorder="1" applyAlignment="1" applyProtection="1">
      <alignment vertical="center"/>
      <protection hidden="1"/>
    </xf>
    <xf numFmtId="1" fontId="0" fillId="0" borderId="44" xfId="0" applyNumberFormat="1" applyBorder="1" applyAlignment="1" applyProtection="1">
      <alignment vertical="center"/>
      <protection hidden="1"/>
    </xf>
    <xf numFmtId="0" fontId="0" fillId="0" borderId="35" xfId="0" applyBorder="1" applyAlignment="1" applyProtection="1">
      <alignment horizontal="center" vertical="center"/>
      <protection hidden="1"/>
    </xf>
    <xf numFmtId="0" fontId="0" fillId="0" borderId="41" xfId="0" applyBorder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vertical="center"/>
      <protection hidden="1"/>
    </xf>
    <xf numFmtId="165" fontId="0" fillId="0" borderId="11" xfId="0" applyNumberFormat="1" applyBorder="1" applyAlignment="1" applyProtection="1">
      <alignment horizontal="center" vertical="center"/>
      <protection hidden="1"/>
    </xf>
    <xf numFmtId="0" fontId="0" fillId="0" borderId="42" xfId="0" applyBorder="1" applyAlignment="1" applyProtection="1">
      <alignment horizontal="center" vertical="center"/>
      <protection hidden="1"/>
    </xf>
    <xf numFmtId="0" fontId="3" fillId="0" borderId="44" xfId="0" applyFont="1" applyBorder="1" applyAlignment="1" applyProtection="1">
      <alignment vertical="center"/>
      <protection hidden="1"/>
    </xf>
    <xf numFmtId="165" fontId="0" fillId="0" borderId="28" xfId="0" applyNumberFormat="1" applyBorder="1" applyAlignment="1" applyProtection="1">
      <alignment horizontal="center" vertical="center"/>
      <protection hidden="1"/>
    </xf>
    <xf numFmtId="0" fontId="3" fillId="0" borderId="10" xfId="0" applyFont="1" applyBorder="1" applyAlignment="1" applyProtection="1">
      <alignment vertical="center"/>
      <protection hidden="1"/>
    </xf>
    <xf numFmtId="1" fontId="3" fillId="0" borderId="0" xfId="0" applyNumberFormat="1" applyFont="1" applyBorder="1" applyAlignment="1" applyProtection="1">
      <alignment horizontal="right" vertical="center"/>
      <protection hidden="1"/>
    </xf>
    <xf numFmtId="0" fontId="3" fillId="0" borderId="42" xfId="0" applyFont="1" applyBorder="1" applyAlignment="1" applyProtection="1">
      <alignment vertical="center"/>
      <protection hidden="1"/>
    </xf>
    <xf numFmtId="0" fontId="3" fillId="0" borderId="0" xfId="0" applyFont="1" applyBorder="1" applyAlignment="1" applyProtection="1">
      <alignment horizontal="right" vertical="center"/>
      <protection hidden="1"/>
    </xf>
    <xf numFmtId="2" fontId="3" fillId="0" borderId="0" xfId="0" applyNumberFormat="1" applyFont="1" applyBorder="1" applyAlignment="1" applyProtection="1">
      <alignment horizontal="right" vertical="center"/>
      <protection hidden="1"/>
    </xf>
    <xf numFmtId="0" fontId="3" fillId="0" borderId="43" xfId="0" applyFont="1" applyBorder="1" applyAlignment="1" applyProtection="1">
      <alignment vertical="center"/>
      <protection hidden="1"/>
    </xf>
    <xf numFmtId="0" fontId="3" fillId="0" borderId="44" xfId="0" applyFont="1" applyBorder="1" applyAlignment="1" applyProtection="1">
      <alignment horizontal="centerContinuous" vertical="center"/>
      <protection hidden="1"/>
    </xf>
    <xf numFmtId="0" fontId="36" fillId="4" borderId="0" xfId="0" applyFont="1" applyFill="1" applyBorder="1" applyAlignment="1" applyProtection="1">
      <alignment vertical="center"/>
      <protection hidden="1"/>
    </xf>
    <xf numFmtId="0" fontId="37" fillId="4" borderId="0" xfId="0" applyFont="1" applyFill="1" applyBorder="1" applyAlignment="1" applyProtection="1">
      <alignment vertical="center"/>
      <protection hidden="1"/>
    </xf>
    <xf numFmtId="164" fontId="3" fillId="0" borderId="0" xfId="0" applyNumberFormat="1" applyFont="1" applyBorder="1" applyAlignment="1" applyProtection="1">
      <alignment horizontal="right" vertical="center"/>
      <protection hidden="1"/>
    </xf>
    <xf numFmtId="164" fontId="3" fillId="4" borderId="0" xfId="0" applyNumberFormat="1" applyFont="1" applyFill="1" applyBorder="1" applyAlignment="1" applyProtection="1">
      <alignment horizontal="right" vertical="center"/>
      <protection hidden="1"/>
    </xf>
    <xf numFmtId="164" fontId="6" fillId="7" borderId="0" xfId="0" applyNumberFormat="1" applyFont="1" applyFill="1" applyBorder="1" applyAlignment="1" applyProtection="1">
      <alignment horizontal="left" vertical="center"/>
      <protection hidden="1"/>
    </xf>
    <xf numFmtId="164" fontId="3" fillId="0" borderId="49" xfId="0" applyNumberFormat="1" applyFont="1" applyBorder="1" applyAlignment="1" applyProtection="1">
      <alignment horizontal="left" vertical="center"/>
      <protection hidden="1"/>
    </xf>
    <xf numFmtId="164" fontId="3" fillId="0" borderId="44" xfId="0" applyNumberFormat="1" applyFont="1" applyBorder="1" applyAlignment="1" applyProtection="1">
      <alignment horizontal="left" vertical="center"/>
      <protection hidden="1"/>
    </xf>
    <xf numFmtId="164" fontId="3" fillId="0" borderId="44" xfId="0" applyNumberFormat="1" applyFont="1" applyBorder="1" applyAlignment="1" applyProtection="1">
      <alignment horizontal="center" vertical="center"/>
      <protection hidden="1"/>
    </xf>
    <xf numFmtId="164" fontId="8" fillId="7" borderId="43" xfId="0" applyNumberFormat="1" applyFont="1" applyFill="1" applyBorder="1" applyAlignment="1" applyProtection="1">
      <alignment vertical="center"/>
      <protection locked="0" hidden="1"/>
    </xf>
    <xf numFmtId="0" fontId="49" fillId="4" borderId="0" xfId="0" applyFont="1" applyFill="1" applyBorder="1" applyAlignment="1" applyProtection="1">
      <alignment vertical="center"/>
      <protection hidden="1"/>
    </xf>
    <xf numFmtId="164" fontId="49" fillId="4" borderId="0" xfId="0" applyNumberFormat="1" applyFont="1" applyFill="1" applyBorder="1" applyAlignment="1" applyProtection="1">
      <alignment vertical="center"/>
      <protection hidden="1"/>
    </xf>
    <xf numFmtId="0" fontId="10" fillId="4" borderId="0" xfId="0" applyFont="1" applyFill="1" applyBorder="1" applyAlignment="1" applyProtection="1">
      <alignment horizontal="centerContinuous" vertical="center"/>
      <protection hidden="1"/>
    </xf>
    <xf numFmtId="0" fontId="10" fillId="4" borderId="0" xfId="0" applyFont="1" applyFill="1" applyBorder="1" applyAlignment="1" applyProtection="1">
      <alignment vertical="center"/>
      <protection hidden="1"/>
    </xf>
    <xf numFmtId="0" fontId="23" fillId="0" borderId="0" xfId="0" applyFont="1" applyAlignment="1" applyProtection="1">
      <alignment vertical="center"/>
      <protection hidden="1"/>
    </xf>
    <xf numFmtId="0" fontId="13" fillId="7" borderId="0" xfId="0" applyFont="1" applyFill="1" applyBorder="1" applyAlignment="1" applyProtection="1">
      <alignment horizontal="right" vertical="center"/>
      <protection hidden="1"/>
    </xf>
    <xf numFmtId="0" fontId="6" fillId="7" borderId="0" xfId="0" applyFont="1" applyFill="1" applyBorder="1" applyAlignment="1" applyProtection="1">
      <alignment horizontal="right" vertical="center"/>
      <protection hidden="1"/>
    </xf>
    <xf numFmtId="0" fontId="12" fillId="4" borderId="53" xfId="0" applyFont="1" applyFill="1" applyBorder="1" applyAlignment="1" applyProtection="1">
      <alignment horizontal="center"/>
      <protection hidden="1"/>
    </xf>
    <xf numFmtId="164" fontId="12" fillId="7" borderId="0" xfId="0" applyNumberFormat="1" applyFont="1" applyFill="1" applyBorder="1" applyAlignment="1" applyProtection="1">
      <alignment horizontal="centerContinuous" vertical="center"/>
      <protection hidden="1"/>
    </xf>
    <xf numFmtId="0" fontId="6" fillId="7" borderId="0" xfId="0" applyFont="1" applyFill="1" applyBorder="1" applyAlignment="1" applyProtection="1">
      <alignment vertical="center"/>
      <protection hidden="1"/>
    </xf>
    <xf numFmtId="0" fontId="10" fillId="7" borderId="0" xfId="0" quotePrefix="1" applyFont="1" applyFill="1" applyBorder="1" applyAlignment="1" applyProtection="1">
      <alignment horizontal="centerContinuous" vertical="center"/>
      <protection hidden="1"/>
    </xf>
    <xf numFmtId="0" fontId="25" fillId="7" borderId="48" xfId="0" applyFont="1" applyFill="1" applyBorder="1" applyAlignment="1" applyProtection="1">
      <alignment horizontal="centerContinuous" vertical="center"/>
      <protection hidden="1"/>
    </xf>
    <xf numFmtId="0" fontId="13" fillId="7" borderId="49" xfId="0" applyFont="1" applyFill="1" applyBorder="1" applyAlignment="1" applyProtection="1">
      <alignment horizontal="centerContinuous" vertical="center"/>
      <protection hidden="1"/>
    </xf>
    <xf numFmtId="0" fontId="13" fillId="7" borderId="44" xfId="0" applyFont="1" applyFill="1" applyBorder="1" applyAlignment="1" applyProtection="1">
      <alignment horizontal="centerContinuous" vertical="center"/>
      <protection hidden="1"/>
    </xf>
    <xf numFmtId="0" fontId="8" fillId="7" borderId="44" xfId="0" quotePrefix="1" applyFont="1" applyFill="1" applyBorder="1" applyAlignment="1" applyProtection="1">
      <alignment vertical="center"/>
      <protection hidden="1"/>
    </xf>
    <xf numFmtId="0" fontId="0" fillId="7" borderId="44" xfId="0" applyFill="1" applyBorder="1" applyAlignment="1" applyProtection="1">
      <alignment horizontal="right" vertical="center"/>
      <protection hidden="1"/>
    </xf>
    <xf numFmtId="2" fontId="25" fillId="7" borderId="44" xfId="0" applyNumberFormat="1" applyFont="1" applyFill="1" applyBorder="1" applyAlignment="1" applyProtection="1">
      <alignment horizontal="right" vertical="center"/>
      <protection hidden="1"/>
    </xf>
    <xf numFmtId="0" fontId="25" fillId="7" borderId="50" xfId="0" applyFont="1" applyFill="1" applyBorder="1" applyAlignment="1" applyProtection="1">
      <alignment horizontal="left" vertical="center"/>
      <protection hidden="1"/>
    </xf>
    <xf numFmtId="164" fontId="37" fillId="4" borderId="0" xfId="0" applyNumberFormat="1" applyFont="1" applyFill="1" applyBorder="1" applyAlignment="1" applyProtection="1">
      <alignment horizontal="left" vertical="center"/>
      <protection hidden="1"/>
    </xf>
    <xf numFmtId="0" fontId="36" fillId="4" borderId="0" xfId="0" applyFont="1" applyFill="1" applyBorder="1" applyAlignment="1" applyProtection="1">
      <alignment horizontal="center" vertical="center"/>
      <protection hidden="1"/>
    </xf>
    <xf numFmtId="164" fontId="50" fillId="4" borderId="0" xfId="0" applyNumberFormat="1" applyFont="1" applyFill="1" applyBorder="1" applyAlignment="1" applyProtection="1">
      <alignment horizontal="right" vertical="center"/>
      <protection hidden="1"/>
    </xf>
    <xf numFmtId="164" fontId="36" fillId="4" borderId="0" xfId="0" applyNumberFormat="1" applyFont="1" applyFill="1" applyBorder="1" applyAlignment="1" applyProtection="1">
      <alignment horizontal="left" vertical="center"/>
      <protection hidden="1"/>
    </xf>
    <xf numFmtId="0" fontId="36" fillId="0" borderId="0" xfId="0" applyFont="1" applyAlignment="1" applyProtection="1">
      <alignment vertical="center"/>
      <protection hidden="1"/>
    </xf>
    <xf numFmtId="164" fontId="37" fillId="4" borderId="0" xfId="0" applyNumberFormat="1" applyFont="1" applyFill="1" applyBorder="1" applyAlignment="1" applyProtection="1">
      <alignment horizontal="center" vertical="center"/>
      <protection hidden="1"/>
    </xf>
    <xf numFmtId="164" fontId="38" fillId="4" borderId="0" xfId="0" applyNumberFormat="1" applyFont="1" applyFill="1" applyBorder="1" applyAlignment="1" applyProtection="1">
      <alignment vertical="center"/>
      <protection hidden="1"/>
    </xf>
    <xf numFmtId="1" fontId="38" fillId="4" borderId="0" xfId="0" applyNumberFormat="1" applyFont="1" applyFill="1" applyBorder="1" applyAlignment="1" applyProtection="1">
      <alignment horizontal="right" vertical="center"/>
      <protection hidden="1"/>
    </xf>
    <xf numFmtId="164" fontId="37" fillId="4" borderId="0" xfId="0" applyNumberFormat="1" applyFont="1" applyFill="1" applyBorder="1" applyAlignment="1" applyProtection="1">
      <alignment vertical="center"/>
      <protection hidden="1"/>
    </xf>
    <xf numFmtId="164" fontId="37" fillId="4" borderId="0" xfId="0" applyNumberFormat="1" applyFont="1" applyFill="1" applyBorder="1" applyAlignment="1" applyProtection="1">
      <alignment horizontal="centerContinuous" vertical="center"/>
      <protection hidden="1"/>
    </xf>
    <xf numFmtId="164" fontId="51" fillId="4" borderId="0" xfId="0" applyNumberFormat="1" applyFont="1" applyFill="1" applyBorder="1" applyAlignment="1" applyProtection="1">
      <alignment horizontal="center" vertical="center"/>
      <protection hidden="1"/>
    </xf>
    <xf numFmtId="164" fontId="38" fillId="4" borderId="0" xfId="0" applyNumberFormat="1" applyFont="1" applyFill="1" applyBorder="1" applyAlignment="1" applyProtection="1">
      <alignment horizontal="right" vertical="center"/>
      <protection hidden="1"/>
    </xf>
    <xf numFmtId="164" fontId="36" fillId="4" borderId="0" xfId="0" applyNumberFormat="1" applyFont="1" applyFill="1" applyBorder="1" applyAlignment="1" applyProtection="1">
      <alignment horizontal="centerContinuous" vertical="center"/>
      <protection hidden="1"/>
    </xf>
    <xf numFmtId="1" fontId="37" fillId="4" borderId="0" xfId="0" applyNumberFormat="1" applyFont="1" applyFill="1" applyBorder="1" applyAlignment="1" applyProtection="1">
      <alignment vertical="center"/>
      <protection hidden="1"/>
    </xf>
    <xf numFmtId="0" fontId="36" fillId="4" borderId="0" xfId="0" applyFont="1" applyFill="1" applyBorder="1" applyAlignment="1" applyProtection="1">
      <alignment horizontal="centerContinuous" vertical="center"/>
      <protection hidden="1"/>
    </xf>
    <xf numFmtId="0" fontId="36" fillId="4" borderId="0" xfId="0" quotePrefix="1" applyFont="1" applyFill="1" applyBorder="1" applyAlignment="1" applyProtection="1">
      <alignment horizontal="centerContinuous" vertical="center"/>
      <protection hidden="1"/>
    </xf>
    <xf numFmtId="0" fontId="37" fillId="0" borderId="0" xfId="0" applyFont="1" applyAlignment="1" applyProtection="1">
      <alignment vertical="center"/>
      <protection hidden="1"/>
    </xf>
    <xf numFmtId="0" fontId="36" fillId="0" borderId="39" xfId="0" applyFont="1" applyBorder="1" applyProtection="1">
      <protection hidden="1"/>
    </xf>
    <xf numFmtId="0" fontId="36" fillId="0" borderId="40" xfId="0" applyFont="1" applyBorder="1" applyProtection="1">
      <protection hidden="1"/>
    </xf>
    <xf numFmtId="0" fontId="36" fillId="0" borderId="41" xfId="0" applyFont="1" applyBorder="1" applyProtection="1">
      <protection hidden="1"/>
    </xf>
    <xf numFmtId="0" fontId="37" fillId="7" borderId="54" xfId="0" applyFont="1" applyFill="1" applyBorder="1" applyAlignment="1" applyProtection="1">
      <alignment horizontal="center"/>
      <protection hidden="1"/>
    </xf>
    <xf numFmtId="0" fontId="36" fillId="7" borderId="0" xfId="0" applyFont="1" applyFill="1" applyBorder="1" applyAlignment="1" applyProtection="1">
      <alignment horizontal="left"/>
      <protection hidden="1"/>
    </xf>
    <xf numFmtId="0" fontId="36" fillId="7" borderId="0" xfId="0" applyFont="1" applyFill="1" applyBorder="1" applyProtection="1">
      <protection hidden="1"/>
    </xf>
    <xf numFmtId="0" fontId="36" fillId="7" borderId="42" xfId="0" applyFont="1" applyFill="1" applyBorder="1" applyProtection="1">
      <protection hidden="1"/>
    </xf>
    <xf numFmtId="0" fontId="36" fillId="7" borderId="10" xfId="0" applyFont="1" applyFill="1" applyBorder="1" applyProtection="1">
      <protection hidden="1"/>
    </xf>
    <xf numFmtId="0" fontId="37" fillId="7" borderId="11" xfId="0" applyFont="1" applyFill="1" applyBorder="1" applyAlignment="1" applyProtection="1">
      <alignment horizontal="center"/>
      <protection hidden="1"/>
    </xf>
    <xf numFmtId="0" fontId="36" fillId="7" borderId="43" xfId="0" applyFont="1" applyFill="1" applyBorder="1" applyProtection="1">
      <protection hidden="1"/>
    </xf>
    <xf numFmtId="0" fontId="37" fillId="7" borderId="28" xfId="0" applyFont="1" applyFill="1" applyBorder="1" applyAlignment="1" applyProtection="1">
      <alignment horizontal="center"/>
      <protection hidden="1"/>
    </xf>
    <xf numFmtId="0" fontId="36" fillId="7" borderId="44" xfId="0" applyFont="1" applyFill="1" applyBorder="1" applyAlignment="1" applyProtection="1">
      <alignment horizontal="left"/>
      <protection hidden="1"/>
    </xf>
    <xf numFmtId="0" fontId="36" fillId="7" borderId="44" xfId="0" applyFont="1" applyFill="1" applyBorder="1" applyProtection="1">
      <protection hidden="1"/>
    </xf>
    <xf numFmtId="0" fontId="36" fillId="7" borderId="45" xfId="0" applyFont="1" applyFill="1" applyBorder="1" applyProtection="1">
      <protection hidden="1"/>
    </xf>
    <xf numFmtId="0" fontId="37" fillId="4" borderId="37" xfId="0" applyFont="1" applyFill="1" applyBorder="1" applyAlignment="1" applyProtection="1">
      <alignment vertical="center"/>
      <protection hidden="1"/>
    </xf>
    <xf numFmtId="0" fontId="37" fillId="4" borderId="52" xfId="0" applyFont="1" applyFill="1" applyBorder="1" applyAlignment="1" applyProtection="1">
      <alignment vertical="center"/>
      <protection hidden="1"/>
    </xf>
    <xf numFmtId="0" fontId="37" fillId="7" borderId="38" xfId="0" applyFont="1" applyFill="1" applyBorder="1" applyAlignment="1" applyProtection="1">
      <alignment vertical="center"/>
      <protection hidden="1"/>
    </xf>
    <xf numFmtId="0" fontId="37" fillId="7" borderId="52" xfId="0" applyFont="1" applyFill="1" applyBorder="1" applyAlignment="1" applyProtection="1">
      <alignment vertical="center"/>
      <protection hidden="1"/>
    </xf>
    <xf numFmtId="0" fontId="37" fillId="7" borderId="0" xfId="0" applyFont="1" applyFill="1" applyBorder="1" applyAlignment="1" applyProtection="1">
      <alignment vertical="center"/>
      <protection hidden="1"/>
    </xf>
    <xf numFmtId="0" fontId="37" fillId="7" borderId="42" xfId="0" applyFont="1" applyFill="1" applyBorder="1" applyAlignment="1" applyProtection="1">
      <alignment vertical="center"/>
      <protection hidden="1"/>
    </xf>
    <xf numFmtId="0" fontId="37" fillId="7" borderId="10" xfId="0" applyFont="1" applyFill="1" applyBorder="1" applyAlignment="1" applyProtection="1">
      <alignment vertical="center"/>
      <protection hidden="1"/>
    </xf>
    <xf numFmtId="0" fontId="37" fillId="7" borderId="43" xfId="0" applyFont="1" applyFill="1" applyBorder="1" applyAlignment="1" applyProtection="1">
      <alignment vertical="center"/>
      <protection hidden="1"/>
    </xf>
    <xf numFmtId="0" fontId="37" fillId="7" borderId="45" xfId="0" applyFont="1" applyFill="1" applyBorder="1" applyAlignment="1" applyProtection="1">
      <alignment vertical="center"/>
      <protection hidden="1"/>
    </xf>
    <xf numFmtId="0" fontId="36" fillId="4" borderId="39" xfId="0" applyFont="1" applyFill="1" applyBorder="1" applyAlignment="1" applyProtection="1">
      <alignment vertical="center"/>
      <protection hidden="1"/>
    </xf>
    <xf numFmtId="0" fontId="37" fillId="4" borderId="40" xfId="0" applyFont="1" applyFill="1" applyBorder="1" applyAlignment="1" applyProtection="1">
      <alignment vertical="center"/>
      <protection hidden="1"/>
    </xf>
    <xf numFmtId="0" fontId="37" fillId="4" borderId="41" xfId="0" applyFont="1" applyFill="1" applyBorder="1" applyAlignment="1" applyProtection="1">
      <alignment vertical="center"/>
      <protection hidden="1"/>
    </xf>
    <xf numFmtId="0" fontId="36" fillId="7" borderId="43" xfId="0" applyFont="1" applyFill="1" applyBorder="1" applyAlignment="1" applyProtection="1">
      <alignment vertical="center"/>
      <protection hidden="1"/>
    </xf>
    <xf numFmtId="0" fontId="37" fillId="7" borderId="44" xfId="0" applyFont="1" applyFill="1" applyBorder="1" applyAlignment="1" applyProtection="1">
      <alignment vertical="center"/>
      <protection hidden="1"/>
    </xf>
    <xf numFmtId="0" fontId="37" fillId="4" borderId="39" xfId="0" applyFont="1" applyFill="1" applyBorder="1" applyAlignment="1" applyProtection="1">
      <alignment vertical="center"/>
      <protection hidden="1"/>
    </xf>
    <xf numFmtId="0" fontId="36" fillId="4" borderId="41" xfId="0" applyFont="1" applyFill="1" applyBorder="1" applyAlignment="1" applyProtection="1">
      <alignment vertical="center"/>
      <protection hidden="1"/>
    </xf>
    <xf numFmtId="0" fontId="36" fillId="7" borderId="0" xfId="0" applyFont="1" applyFill="1" applyBorder="1" applyAlignment="1" applyProtection="1">
      <alignment vertical="center"/>
      <protection hidden="1"/>
    </xf>
    <xf numFmtId="0" fontId="36" fillId="7" borderId="44" xfId="0" applyFont="1" applyFill="1" applyBorder="1" applyAlignment="1" applyProtection="1">
      <alignment vertical="center"/>
      <protection hidden="1"/>
    </xf>
    <xf numFmtId="0" fontId="36" fillId="0" borderId="44" xfId="0" applyFont="1" applyBorder="1" applyAlignment="1" applyProtection="1">
      <alignment vertical="center"/>
      <protection hidden="1"/>
    </xf>
    <xf numFmtId="0" fontId="36" fillId="0" borderId="42" xfId="0" applyFont="1" applyBorder="1" applyAlignment="1" applyProtection="1">
      <alignment vertical="center"/>
      <protection hidden="1"/>
    </xf>
    <xf numFmtId="0" fontId="36" fillId="0" borderId="0" xfId="0" applyFont="1" applyBorder="1" applyAlignment="1" applyProtection="1">
      <alignment horizontal="center"/>
      <protection hidden="1"/>
    </xf>
    <xf numFmtId="0" fontId="36" fillId="0" borderId="10" xfId="0" applyFont="1" applyBorder="1" applyAlignment="1" applyProtection="1">
      <alignment horizontal="center"/>
      <protection hidden="1"/>
    </xf>
    <xf numFmtId="0" fontId="38" fillId="7" borderId="11" xfId="0" applyFont="1" applyFill="1" applyBorder="1" applyAlignment="1" applyProtection="1">
      <alignment horizontal="center"/>
      <protection hidden="1"/>
    </xf>
    <xf numFmtId="165" fontId="37" fillId="7" borderId="0" xfId="0" applyNumberFormat="1" applyFont="1" applyFill="1" applyBorder="1" applyAlignment="1" applyProtection="1">
      <alignment horizontal="center"/>
      <protection hidden="1"/>
    </xf>
    <xf numFmtId="0" fontId="37" fillId="7" borderId="10" xfId="0" quotePrefix="1" applyFont="1" applyFill="1" applyBorder="1" applyAlignment="1" applyProtection="1">
      <alignment horizontal="center"/>
      <protection hidden="1"/>
    </xf>
    <xf numFmtId="0" fontId="37" fillId="7" borderId="11" xfId="0" applyFont="1" applyFill="1" applyBorder="1" applyAlignment="1" applyProtection="1">
      <alignment horizontal="center" vertical="center"/>
      <protection hidden="1"/>
    </xf>
    <xf numFmtId="0" fontId="37" fillId="7" borderId="0" xfId="0" applyFont="1" applyFill="1" applyBorder="1" applyAlignment="1" applyProtection="1">
      <alignment horizontal="center"/>
      <protection hidden="1"/>
    </xf>
    <xf numFmtId="2" fontId="37" fillId="7" borderId="11" xfId="0" applyNumberFormat="1" applyFont="1" applyFill="1" applyBorder="1" applyAlignment="1" applyProtection="1">
      <alignment horizontal="center" vertical="center"/>
      <protection hidden="1"/>
    </xf>
    <xf numFmtId="0" fontId="37" fillId="7" borderId="0" xfId="0" quotePrefix="1" applyFont="1" applyFill="1" applyBorder="1" applyAlignment="1" applyProtection="1">
      <alignment horizontal="center" vertical="center"/>
      <protection hidden="1"/>
    </xf>
    <xf numFmtId="2" fontId="37" fillId="7" borderId="11" xfId="0" quotePrefix="1" applyNumberFormat="1" applyFont="1" applyFill="1" applyBorder="1" applyAlignment="1" applyProtection="1">
      <alignment horizontal="center" vertical="center"/>
      <protection hidden="1"/>
    </xf>
    <xf numFmtId="165" fontId="37" fillId="7" borderId="42" xfId="0" quotePrefix="1" applyNumberFormat="1" applyFont="1" applyFill="1" applyBorder="1" applyAlignment="1" applyProtection="1">
      <alignment horizontal="center" vertical="center"/>
      <protection hidden="1"/>
    </xf>
    <xf numFmtId="165" fontId="37" fillId="7" borderId="11" xfId="0" quotePrefix="1" applyNumberFormat="1" applyFont="1" applyFill="1" applyBorder="1" applyAlignment="1" applyProtection="1">
      <alignment horizontal="center" vertical="center"/>
      <protection hidden="1"/>
    </xf>
    <xf numFmtId="0" fontId="37" fillId="7" borderId="0" xfId="0" applyFont="1" applyFill="1" applyBorder="1" applyAlignment="1" applyProtection="1">
      <alignment horizontal="center" vertical="center"/>
      <protection hidden="1"/>
    </xf>
    <xf numFmtId="1" fontId="37" fillId="7" borderId="11" xfId="0" quotePrefix="1" applyNumberFormat="1" applyFont="1" applyFill="1" applyBorder="1" applyAlignment="1" applyProtection="1">
      <alignment horizontal="center" vertical="center"/>
      <protection hidden="1"/>
    </xf>
    <xf numFmtId="165" fontId="36" fillId="7" borderId="0" xfId="0" applyNumberFormat="1" applyFont="1" applyFill="1" applyBorder="1" applyAlignment="1" applyProtection="1">
      <alignment horizontal="center"/>
      <protection hidden="1"/>
    </xf>
    <xf numFmtId="0" fontId="36" fillId="7" borderId="10" xfId="0" quotePrefix="1" applyFont="1" applyFill="1" applyBorder="1" applyAlignment="1" applyProtection="1">
      <alignment horizontal="center"/>
      <protection hidden="1"/>
    </xf>
    <xf numFmtId="0" fontId="36" fillId="7" borderId="11" xfId="0" applyFont="1" applyFill="1" applyBorder="1" applyAlignment="1" applyProtection="1">
      <alignment horizontal="center" vertical="center"/>
      <protection hidden="1"/>
    </xf>
    <xf numFmtId="0" fontId="36" fillId="7" borderId="0" xfId="0" applyFont="1" applyFill="1" applyBorder="1" applyAlignment="1" applyProtection="1">
      <alignment horizontal="center" vertical="center"/>
      <protection hidden="1"/>
    </xf>
    <xf numFmtId="0" fontId="36" fillId="7" borderId="11" xfId="0" quotePrefix="1" applyFont="1" applyFill="1" applyBorder="1" applyAlignment="1" applyProtection="1">
      <alignment horizontal="center"/>
      <protection hidden="1"/>
    </xf>
    <xf numFmtId="0" fontId="36" fillId="0" borderId="39" xfId="0" applyFont="1" applyBorder="1" applyAlignment="1" applyProtection="1">
      <alignment horizontal="center"/>
      <protection hidden="1"/>
    </xf>
    <xf numFmtId="0" fontId="38" fillId="0" borderId="11" xfId="0" applyFont="1" applyBorder="1" applyAlignment="1" applyProtection="1">
      <alignment horizontal="center"/>
      <protection hidden="1"/>
    </xf>
    <xf numFmtId="165" fontId="37" fillId="3" borderId="0" xfId="0" applyNumberFormat="1" applyFont="1" applyFill="1" applyBorder="1" applyAlignment="1" applyProtection="1">
      <alignment horizontal="center"/>
      <protection hidden="1"/>
    </xf>
    <xf numFmtId="0" fontId="37" fillId="3" borderId="10" xfId="0" quotePrefix="1" applyFont="1" applyFill="1" applyBorder="1" applyAlignment="1" applyProtection="1">
      <alignment horizontal="center"/>
      <protection hidden="1"/>
    </xf>
    <xf numFmtId="0" fontId="37" fillId="3" borderId="11" xfId="0" applyFont="1" applyFill="1" applyBorder="1" applyAlignment="1" applyProtection="1">
      <alignment horizontal="center" vertical="center"/>
      <protection hidden="1"/>
    </xf>
    <xf numFmtId="0" fontId="37" fillId="3" borderId="0" xfId="0" applyFont="1" applyFill="1" applyBorder="1" applyAlignment="1" applyProtection="1">
      <alignment horizontal="center" vertical="center"/>
      <protection hidden="1"/>
    </xf>
    <xf numFmtId="2" fontId="37" fillId="3" borderId="11" xfId="0" applyNumberFormat="1" applyFont="1" applyFill="1" applyBorder="1" applyAlignment="1" applyProtection="1">
      <alignment horizontal="center" vertical="center"/>
      <protection hidden="1"/>
    </xf>
    <xf numFmtId="0" fontId="37" fillId="3" borderId="0" xfId="0" quotePrefix="1" applyFont="1" applyFill="1" applyBorder="1" applyAlignment="1" applyProtection="1">
      <alignment horizontal="center" vertical="center"/>
      <protection hidden="1"/>
    </xf>
    <xf numFmtId="2" fontId="37" fillId="3" borderId="11" xfId="0" quotePrefix="1" applyNumberFormat="1" applyFont="1" applyFill="1" applyBorder="1" applyAlignment="1" applyProtection="1">
      <alignment horizontal="center" vertical="center"/>
      <protection hidden="1"/>
    </xf>
    <xf numFmtId="165" fontId="37" fillId="3" borderId="11" xfId="0" quotePrefix="1" applyNumberFormat="1" applyFont="1" applyFill="1" applyBorder="1" applyAlignment="1" applyProtection="1">
      <alignment horizontal="center" vertical="center"/>
      <protection hidden="1"/>
    </xf>
    <xf numFmtId="1" fontId="37" fillId="3" borderId="11" xfId="0" quotePrefix="1" applyNumberFormat="1" applyFont="1" applyFill="1" applyBorder="1" applyAlignment="1" applyProtection="1">
      <alignment horizontal="center" vertical="center"/>
      <protection hidden="1"/>
    </xf>
    <xf numFmtId="0" fontId="37" fillId="3" borderId="11" xfId="0" quotePrefix="1" applyFont="1" applyFill="1" applyBorder="1" applyAlignment="1" applyProtection="1">
      <alignment horizontal="center"/>
      <protection hidden="1"/>
    </xf>
    <xf numFmtId="0" fontId="38" fillId="7" borderId="35" xfId="0" applyFont="1" applyFill="1" applyBorder="1" applyAlignment="1" applyProtection="1">
      <alignment horizontal="center"/>
      <protection hidden="1"/>
    </xf>
    <xf numFmtId="164" fontId="10" fillId="4" borderId="10" xfId="0" applyNumberFormat="1" applyFont="1" applyFill="1" applyBorder="1" applyAlignment="1" applyProtection="1">
      <alignment horizontal="centerContinuous" vertical="center"/>
      <protection hidden="1"/>
    </xf>
    <xf numFmtId="164" fontId="10" fillId="4" borderId="48" xfId="0" applyNumberFormat="1" applyFont="1" applyFill="1" applyBorder="1" applyAlignment="1" applyProtection="1">
      <alignment horizontal="centerContinuous" vertical="center"/>
      <protection hidden="1"/>
    </xf>
    <xf numFmtId="0" fontId="10" fillId="4" borderId="10" xfId="0" applyFont="1" applyFill="1" applyBorder="1" applyAlignment="1" applyProtection="1">
      <alignment horizontal="centerContinuous" vertical="center"/>
      <protection hidden="1"/>
    </xf>
    <xf numFmtId="0" fontId="10" fillId="4" borderId="48" xfId="0" applyFont="1" applyFill="1" applyBorder="1" applyAlignment="1" applyProtection="1">
      <alignment horizontal="centerContinuous" vertical="center"/>
      <protection hidden="1"/>
    </xf>
    <xf numFmtId="164" fontId="12" fillId="4" borderId="10" xfId="0" applyNumberFormat="1" applyFont="1" applyFill="1" applyBorder="1" applyAlignment="1" applyProtection="1">
      <alignment horizontal="centerContinuous" vertical="center"/>
      <protection hidden="1"/>
    </xf>
    <xf numFmtId="164" fontId="14" fillId="4" borderId="48" xfId="0" applyNumberFormat="1" applyFont="1" applyFill="1" applyBorder="1" applyAlignment="1" applyProtection="1">
      <alignment horizontal="centerContinuous" vertical="center"/>
      <protection hidden="1"/>
    </xf>
    <xf numFmtId="164" fontId="6" fillId="0" borderId="8" xfId="0" applyNumberFormat="1" applyFont="1" applyBorder="1" applyAlignment="1" applyProtection="1">
      <alignment horizontal="left" vertical="center"/>
      <protection hidden="1"/>
    </xf>
    <xf numFmtId="164" fontId="6" fillId="0" borderId="44" xfId="0" applyNumberFormat="1" applyFont="1" applyBorder="1" applyAlignment="1" applyProtection="1">
      <alignment horizontal="left" vertical="center"/>
      <protection hidden="1"/>
    </xf>
    <xf numFmtId="164" fontId="8" fillId="7" borderId="0" xfId="0" applyNumberFormat="1" applyFont="1" applyFill="1" applyBorder="1" applyAlignment="1" applyProtection="1">
      <alignment horizontal="left" vertical="center"/>
      <protection hidden="1"/>
    </xf>
    <xf numFmtId="164" fontId="5" fillId="3" borderId="10" xfId="0" applyNumberFormat="1" applyFont="1" applyFill="1" applyBorder="1" applyAlignment="1" applyProtection="1">
      <alignment horizontal="centerContinuous" vertical="center"/>
      <protection hidden="1"/>
    </xf>
    <xf numFmtId="164" fontId="5" fillId="3" borderId="48" xfId="0" applyNumberFormat="1" applyFont="1" applyFill="1" applyBorder="1" applyAlignment="1" applyProtection="1">
      <alignment horizontal="centerContinuous" vertical="center"/>
      <protection hidden="1"/>
    </xf>
    <xf numFmtId="164" fontId="5" fillId="3" borderId="27" xfId="0" applyNumberFormat="1" applyFont="1" applyFill="1" applyBorder="1" applyAlignment="1" applyProtection="1">
      <alignment vertical="center"/>
      <protection hidden="1"/>
    </xf>
    <xf numFmtId="164" fontId="5" fillId="3" borderId="0" xfId="0" applyNumberFormat="1" applyFont="1" applyFill="1" applyBorder="1" applyAlignment="1" applyProtection="1">
      <alignment vertical="center"/>
      <protection hidden="1"/>
    </xf>
    <xf numFmtId="164" fontId="5" fillId="3" borderId="0" xfId="0" applyNumberFormat="1" applyFont="1" applyFill="1" applyBorder="1" applyAlignment="1" applyProtection="1">
      <alignment horizontal="left" vertical="center"/>
      <protection hidden="1"/>
    </xf>
    <xf numFmtId="164" fontId="5" fillId="3" borderId="0" xfId="0" applyNumberFormat="1" applyFont="1" applyFill="1" applyBorder="1" applyAlignment="1" applyProtection="1">
      <alignment horizontal="centerContinuous" vertical="center"/>
      <protection hidden="1"/>
    </xf>
    <xf numFmtId="164" fontId="3" fillId="4" borderId="48" xfId="0" applyNumberFormat="1" applyFont="1" applyFill="1" applyBorder="1" applyAlignment="1" applyProtection="1">
      <alignment horizontal="centerContinuous" vertical="center"/>
      <protection hidden="1"/>
    </xf>
    <xf numFmtId="2" fontId="46" fillId="4" borderId="3" xfId="0" applyNumberFormat="1" applyFont="1" applyFill="1" applyBorder="1" applyAlignment="1" applyProtection="1">
      <alignment horizontal="right" vertical="center"/>
      <protection hidden="1"/>
    </xf>
    <xf numFmtId="164" fontId="47" fillId="4" borderId="4" xfId="0" applyNumberFormat="1" applyFont="1" applyFill="1" applyBorder="1" applyAlignment="1" applyProtection="1">
      <alignment horizontal="left" vertical="center"/>
      <protection hidden="1"/>
    </xf>
    <xf numFmtId="164" fontId="14" fillId="7" borderId="48" xfId="0" applyNumberFormat="1" applyFont="1" applyFill="1" applyBorder="1" applyAlignment="1" applyProtection="1">
      <alignment horizontal="centerContinuous" vertical="center"/>
      <protection hidden="1"/>
    </xf>
    <xf numFmtId="164" fontId="12" fillId="4" borderId="43" xfId="0" applyNumberFormat="1" applyFont="1" applyFill="1" applyBorder="1" applyAlignment="1" applyProtection="1">
      <alignment horizontal="centerContinuous" vertical="center"/>
      <protection hidden="1"/>
    </xf>
    <xf numFmtId="164" fontId="14" fillId="4" borderId="50" xfId="0" applyNumberFormat="1" applyFont="1" applyFill="1" applyBorder="1" applyAlignment="1" applyProtection="1">
      <alignment horizontal="centerContinuous" vertical="center"/>
      <protection hidden="1"/>
    </xf>
    <xf numFmtId="0" fontId="36" fillId="12" borderId="35" xfId="0" applyFont="1" applyFill="1" applyBorder="1" applyAlignment="1" applyProtection="1">
      <alignment horizontal="center"/>
      <protection locked="0" hidden="1"/>
    </xf>
    <xf numFmtId="0" fontId="38" fillId="10" borderId="37" xfId="0" applyFont="1" applyFill="1" applyBorder="1" applyAlignment="1" applyProtection="1">
      <alignment horizontal="center" vertical="center"/>
      <protection locked="0" hidden="1"/>
    </xf>
    <xf numFmtId="0" fontId="36" fillId="10" borderId="10" xfId="0" applyFont="1" applyFill="1" applyBorder="1" applyProtection="1">
      <protection locked="0" hidden="1"/>
    </xf>
    <xf numFmtId="0" fontId="19" fillId="0" borderId="43" xfId="0" applyFont="1" applyBorder="1" applyAlignment="1" applyProtection="1">
      <alignment horizontal="center" vertical="center"/>
      <protection hidden="1"/>
    </xf>
    <xf numFmtId="0" fontId="19" fillId="0" borderId="44" xfId="0" applyFont="1" applyBorder="1" applyAlignment="1" applyProtection="1">
      <alignment horizontal="center" vertical="center"/>
      <protection hidden="1"/>
    </xf>
    <xf numFmtId="0" fontId="19" fillId="0" borderId="45" xfId="0" applyFont="1" applyBorder="1" applyAlignment="1" applyProtection="1">
      <alignment horizontal="center" vertical="center"/>
      <protection hidden="1"/>
    </xf>
    <xf numFmtId="164" fontId="5" fillId="0" borderId="37" xfId="0" applyNumberFormat="1" applyFont="1" applyBorder="1" applyAlignment="1" applyProtection="1">
      <alignment horizontal="center" vertical="center"/>
      <protection hidden="1"/>
    </xf>
    <xf numFmtId="164" fontId="5" fillId="0" borderId="38" xfId="0" applyNumberFormat="1" applyFont="1" applyBorder="1" applyAlignment="1" applyProtection="1">
      <alignment horizontal="center" vertical="center"/>
      <protection hidden="1"/>
    </xf>
    <xf numFmtId="164" fontId="5" fillId="0" borderId="52" xfId="0" applyNumberFormat="1" applyFont="1" applyBorder="1" applyAlignment="1" applyProtection="1">
      <alignment horizontal="center" vertical="center"/>
      <protection hidden="1"/>
    </xf>
    <xf numFmtId="0" fontId="40" fillId="10" borderId="9" xfId="0" applyFont="1" applyFill="1" applyBorder="1" applyAlignment="1" applyProtection="1">
      <alignment horizontal="center" vertical="center"/>
      <protection hidden="1"/>
    </xf>
    <xf numFmtId="0" fontId="40" fillId="10" borderId="5" xfId="0" applyFont="1" applyFill="1" applyBorder="1" applyAlignment="1" applyProtection="1">
      <alignment horizontal="center" vertical="center"/>
      <protection hidden="1"/>
    </xf>
    <xf numFmtId="0" fontId="40" fillId="10" borderId="6" xfId="0" applyFont="1" applyFill="1" applyBorder="1" applyAlignment="1" applyProtection="1">
      <alignment horizontal="center" vertical="center"/>
      <protection hidden="1"/>
    </xf>
    <xf numFmtId="164" fontId="42" fillId="10" borderId="10" xfId="0" applyNumberFormat="1" applyFont="1" applyFill="1" applyBorder="1" applyAlignment="1" applyProtection="1">
      <alignment horizontal="center" vertical="center"/>
      <protection hidden="1"/>
    </xf>
    <xf numFmtId="164" fontId="42" fillId="10" borderId="0" xfId="0" applyNumberFormat="1" applyFont="1" applyFill="1" applyBorder="1" applyAlignment="1" applyProtection="1">
      <alignment horizontal="center" vertical="center"/>
      <protection hidden="1"/>
    </xf>
    <xf numFmtId="164" fontId="42" fillId="10" borderId="42" xfId="0" applyNumberFormat="1" applyFont="1" applyFill="1" applyBorder="1" applyAlignment="1" applyProtection="1">
      <alignment horizontal="center" vertical="center"/>
      <protection hidden="1"/>
    </xf>
    <xf numFmtId="164" fontId="35" fillId="10" borderId="10" xfId="0" applyNumberFormat="1" applyFont="1" applyFill="1" applyBorder="1" applyAlignment="1" applyProtection="1">
      <alignment horizontal="center" vertical="center"/>
      <protection hidden="1"/>
    </xf>
    <xf numFmtId="164" fontId="35" fillId="10" borderId="0" xfId="0" applyNumberFormat="1" applyFont="1" applyFill="1" applyBorder="1" applyAlignment="1" applyProtection="1">
      <alignment horizontal="center" vertical="center"/>
      <protection hidden="1"/>
    </xf>
    <xf numFmtId="164" fontId="35" fillId="10" borderId="42" xfId="0" applyNumberFormat="1" applyFont="1" applyFill="1" applyBorder="1" applyAlignment="1" applyProtection="1">
      <alignment horizontal="center" vertical="center"/>
      <protection hidden="1"/>
    </xf>
    <xf numFmtId="0" fontId="43" fillId="0" borderId="37" xfId="0" applyFont="1" applyBorder="1" applyAlignment="1" applyProtection="1">
      <alignment horizontal="center" vertical="center"/>
      <protection hidden="1"/>
    </xf>
    <xf numFmtId="0" fontId="43" fillId="0" borderId="38" xfId="0" applyFont="1" applyBorder="1" applyAlignment="1" applyProtection="1">
      <alignment horizontal="center" vertical="center"/>
      <protection hidden="1"/>
    </xf>
    <xf numFmtId="0" fontId="43" fillId="0" borderId="52" xfId="0" applyFont="1" applyBorder="1" applyAlignment="1" applyProtection="1">
      <alignment horizontal="center" vertical="center"/>
      <protection hidden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Drop" dropStyle="combo" dx="16" fmlaLink="$E$193" fmlaRange="$F$193:$F$259" sel="5" val="4"/>
</file>

<file path=xl/ctrlProps/ctrlProp9.xml><?xml version="1.0" encoding="utf-8"?>
<formControlPr xmlns="http://schemas.microsoft.com/office/spreadsheetml/2009/9/main" objectType="Drop" dropStyle="combo" dx="16" fmlaLink="$D$161" fmlaRange="$F$161:$F$170" sel="6" val="2"/>
</file>

<file path=xl/ctrlProps/ctrlProp10.xml><?xml version="1.0" encoding="utf-8"?>
<formControlPr xmlns="http://schemas.microsoft.com/office/spreadsheetml/2009/9/main" objectType="Drop" dropStyle="combo" dx="16" fmlaLink="$D$174" fmlaRange="$E$174:$E$177" val="0"/>
</file>

<file path=xl/ctrlProps/ctrlProp11.xml><?xml version="1.0" encoding="utf-8"?>
<formControlPr xmlns="http://schemas.microsoft.com/office/spreadsheetml/2009/9/main" objectType="Drop" dropStyle="combo" dx="16" fmlaLink="$D$180" fmlaRange="$F$180:$F$181" val="0"/>
</file>

<file path=xl/ctrlProps/ctrlProp12.xml><?xml version="1.0" encoding="utf-8"?>
<formControlPr xmlns="http://schemas.microsoft.com/office/spreadsheetml/2009/9/main" objectType="Drop" dropStyle="combo" dx="16" fmlaLink="$D$184" fmlaRange="$F$184:$F$185" sel="2" val="0"/>
</file>

<file path=xl/ctrlProps/ctrlProp13.xml><?xml version="1.0" encoding="utf-8"?>
<formControlPr xmlns="http://schemas.microsoft.com/office/spreadsheetml/2009/9/main" objectType="Drop" dropStyle="combo" dx="16" fmlaLink="$D$188" fmlaRange="$E$188:$E$190" val="0"/>
</file>

<file path=xl/ctrlProps/ctrlProp14.xml><?xml version="1.0" encoding="utf-8"?>
<formControlPr xmlns="http://schemas.microsoft.com/office/spreadsheetml/2009/9/main" objectType="Button" lockText="1"/>
</file>

<file path=xl/ctrlProps/ctrlProp15.xml><?xml version="1.0" encoding="utf-8"?>
<formControlPr xmlns="http://schemas.microsoft.com/office/spreadsheetml/2009/9/main" objectType="Button" lockText="1"/>
</file>

<file path=xl/ctrlProps/ctrlProp16.xml><?xml version="1.0" encoding="utf-8"?>
<formControlPr xmlns="http://schemas.microsoft.com/office/spreadsheetml/2009/9/main" objectType="Button" lockText="1"/>
</file>

<file path=xl/ctrlProps/ctrlProp17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11</xdr:row>
      <xdr:rowOff>104775</xdr:rowOff>
    </xdr:from>
    <xdr:to>
      <xdr:col>4</xdr:col>
      <xdr:colOff>504825</xdr:colOff>
      <xdr:row>12</xdr:row>
      <xdr:rowOff>95250</xdr:rowOff>
    </xdr:to>
    <xdr:sp macro="" textlink="">
      <xdr:nvSpPr>
        <xdr:cNvPr id="1149" name="Text 125"/>
        <xdr:cNvSpPr txBox="1">
          <a:spLocks noChangeArrowheads="1"/>
        </xdr:cNvSpPr>
      </xdr:nvSpPr>
      <xdr:spPr bwMode="auto">
        <a:xfrm>
          <a:off x="1533525" y="2190750"/>
          <a:ext cx="156210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0" mc:Ignorable="a14" a14:legacySpreadsheetColorIndex="26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Eingabe</a:t>
          </a:r>
        </a:p>
      </xdr:txBody>
    </xdr:sp>
    <xdr:clientData/>
  </xdr:twoCellAnchor>
  <xdr:twoCellAnchor>
    <xdr:from>
      <xdr:col>6</xdr:col>
      <xdr:colOff>247650</xdr:colOff>
      <xdr:row>11</xdr:row>
      <xdr:rowOff>104775</xdr:rowOff>
    </xdr:from>
    <xdr:to>
      <xdr:col>7</xdr:col>
      <xdr:colOff>276225</xdr:colOff>
      <xdr:row>12</xdr:row>
      <xdr:rowOff>76200</xdr:rowOff>
    </xdr:to>
    <xdr:sp macro="" textlink="">
      <xdr:nvSpPr>
        <xdr:cNvPr id="1151" name="Text 127"/>
        <xdr:cNvSpPr txBox="1">
          <a:spLocks noChangeArrowheads="1"/>
        </xdr:cNvSpPr>
      </xdr:nvSpPr>
      <xdr:spPr bwMode="auto">
        <a:xfrm>
          <a:off x="4200525" y="2190750"/>
          <a:ext cx="676275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0" mc:Ignorable="a14" a14:legacySpreadsheetColorIndex="26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Eingabe</a:t>
          </a:r>
        </a:p>
      </xdr:txBody>
    </xdr:sp>
    <xdr:clientData/>
  </xdr:twoCellAnchor>
  <xdr:twoCellAnchor>
    <xdr:from>
      <xdr:col>8</xdr:col>
      <xdr:colOff>247650</xdr:colOff>
      <xdr:row>11</xdr:row>
      <xdr:rowOff>114300</xdr:rowOff>
    </xdr:from>
    <xdr:to>
      <xdr:col>9</xdr:col>
      <xdr:colOff>276225</xdr:colOff>
      <xdr:row>12</xdr:row>
      <xdr:rowOff>85725</xdr:rowOff>
    </xdr:to>
    <xdr:sp macro="" textlink="">
      <xdr:nvSpPr>
        <xdr:cNvPr id="1152" name="Text 128"/>
        <xdr:cNvSpPr txBox="1">
          <a:spLocks noChangeArrowheads="1"/>
        </xdr:cNvSpPr>
      </xdr:nvSpPr>
      <xdr:spPr bwMode="auto">
        <a:xfrm>
          <a:off x="5495925" y="2200275"/>
          <a:ext cx="676275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0" mc:Ignorable="a14" a14:legacySpreadsheetColorIndex="26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Ausgabe</a:t>
          </a:r>
        </a:p>
      </xdr:txBody>
    </xdr:sp>
    <xdr:clientData/>
  </xdr:twoCellAnchor>
  <xdr:twoCellAnchor>
    <xdr:from>
      <xdr:col>5</xdr:col>
      <xdr:colOff>333375</xdr:colOff>
      <xdr:row>140</xdr:row>
      <xdr:rowOff>47625</xdr:rowOff>
    </xdr:from>
    <xdr:to>
      <xdr:col>7</xdr:col>
      <xdr:colOff>114300</xdr:colOff>
      <xdr:row>141</xdr:row>
      <xdr:rowOff>66675</xdr:rowOff>
    </xdr:to>
    <xdr:sp macro="" textlink="">
      <xdr:nvSpPr>
        <xdr:cNvPr id="1161" name="Text 137"/>
        <xdr:cNvSpPr txBox="1">
          <a:spLocks noChangeArrowheads="1"/>
        </xdr:cNvSpPr>
      </xdr:nvSpPr>
      <xdr:spPr bwMode="auto">
        <a:xfrm>
          <a:off x="3638550" y="26327100"/>
          <a:ext cx="107632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1" i="0" u="none" strike="noStrike" baseline="0">
              <a:solidFill>
                <a:srgbClr val="FFFFFF"/>
              </a:solidFill>
              <a:latin typeface="Arial"/>
              <a:cs typeface="Arial"/>
            </a:rPr>
            <a:t>Hilfsgrößen</a:t>
          </a:r>
        </a:p>
      </xdr:txBody>
    </xdr:sp>
    <xdr:clientData/>
  </xdr:twoCellAnchor>
  <xdr:twoCellAnchor>
    <xdr:from>
      <xdr:col>2</xdr:col>
      <xdr:colOff>371475</xdr:colOff>
      <xdr:row>39</xdr:row>
      <xdr:rowOff>104775</xdr:rowOff>
    </xdr:from>
    <xdr:to>
      <xdr:col>8</xdr:col>
      <xdr:colOff>19050</xdr:colOff>
      <xdr:row>41</xdr:row>
      <xdr:rowOff>76200</xdr:rowOff>
    </xdr:to>
    <xdr:sp macro="" textlink="">
      <xdr:nvSpPr>
        <xdr:cNvPr id="1164" name="Text 140"/>
        <xdr:cNvSpPr>
          <a:spLocks noChangeArrowheads="1"/>
        </xdr:cNvSpPr>
      </xdr:nvSpPr>
      <xdr:spPr bwMode="auto">
        <a:xfrm>
          <a:off x="1666875" y="7677150"/>
          <a:ext cx="3600450" cy="29527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Nachprüfen des vorgewählten Trapezgewindes</a:t>
          </a:r>
        </a:p>
      </xdr:txBody>
    </xdr:sp>
    <xdr:clientData/>
  </xdr:twoCellAnchor>
  <xdr:twoCellAnchor>
    <xdr:from>
      <xdr:col>5</xdr:col>
      <xdr:colOff>409575</xdr:colOff>
      <xdr:row>23</xdr:row>
      <xdr:rowOff>104775</xdr:rowOff>
    </xdr:from>
    <xdr:to>
      <xdr:col>8</xdr:col>
      <xdr:colOff>38100</xdr:colOff>
      <xdr:row>23</xdr:row>
      <xdr:rowOff>104775</xdr:rowOff>
    </xdr:to>
    <xdr:sp macro="" textlink="">
      <xdr:nvSpPr>
        <xdr:cNvPr id="1165" name="Line 141"/>
        <xdr:cNvSpPr>
          <a:spLocks noChangeShapeType="1"/>
        </xdr:cNvSpPr>
      </xdr:nvSpPr>
      <xdr:spPr bwMode="auto">
        <a:xfrm>
          <a:off x="3714750" y="4867275"/>
          <a:ext cx="1571625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409575</xdr:colOff>
      <xdr:row>24</xdr:row>
      <xdr:rowOff>104775</xdr:rowOff>
    </xdr:from>
    <xdr:to>
      <xdr:col>7</xdr:col>
      <xdr:colOff>190500</xdr:colOff>
      <xdr:row>24</xdr:row>
      <xdr:rowOff>104775</xdr:rowOff>
    </xdr:to>
    <xdr:sp macro="" textlink="">
      <xdr:nvSpPr>
        <xdr:cNvPr id="1167" name="Line 143"/>
        <xdr:cNvSpPr>
          <a:spLocks noChangeShapeType="1"/>
        </xdr:cNvSpPr>
      </xdr:nvSpPr>
      <xdr:spPr bwMode="auto">
        <a:xfrm>
          <a:off x="3714750" y="5057775"/>
          <a:ext cx="1076325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28</xdr:row>
          <xdr:rowOff>76200</xdr:rowOff>
        </xdr:from>
        <xdr:to>
          <xdr:col>1</xdr:col>
          <xdr:colOff>561975</xdr:colOff>
          <xdr:row>29</xdr:row>
          <xdr:rowOff>85725</xdr:rowOff>
        </xdr:to>
        <xdr:sp macro="" textlink="">
          <xdr:nvSpPr>
            <xdr:cNvPr id="1168" name="Button 144" hidden="1">
              <a:extLst>
                <a:ext uri="{63B3BB69-23CF-44E3-9099-C40C66FF867C}">
                  <a14:compatExt spid="_x0000_s11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de-DE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- ? -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36</xdr:row>
          <xdr:rowOff>47625</xdr:rowOff>
        </xdr:from>
        <xdr:to>
          <xdr:col>1</xdr:col>
          <xdr:colOff>590550</xdr:colOff>
          <xdr:row>37</xdr:row>
          <xdr:rowOff>85725</xdr:rowOff>
        </xdr:to>
        <xdr:sp macro="" textlink="">
          <xdr:nvSpPr>
            <xdr:cNvPr id="1170" name="Button 146" hidden="1">
              <a:extLst>
                <a:ext uri="{63B3BB69-23CF-44E3-9099-C40C66FF867C}">
                  <a14:compatExt spid="_x0000_s11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de-DE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- ? -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266700</xdr:colOff>
      <xdr:row>34</xdr:row>
      <xdr:rowOff>104775</xdr:rowOff>
    </xdr:from>
    <xdr:to>
      <xdr:col>7</xdr:col>
      <xdr:colOff>152400</xdr:colOff>
      <xdr:row>34</xdr:row>
      <xdr:rowOff>104775</xdr:rowOff>
    </xdr:to>
    <xdr:sp macro="" textlink="">
      <xdr:nvSpPr>
        <xdr:cNvPr id="1171" name="Line 147"/>
        <xdr:cNvSpPr>
          <a:spLocks noChangeShapeType="1"/>
        </xdr:cNvSpPr>
      </xdr:nvSpPr>
      <xdr:spPr bwMode="auto">
        <a:xfrm>
          <a:off x="3571875" y="6848475"/>
          <a:ext cx="118110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266700</xdr:colOff>
      <xdr:row>35</xdr:row>
      <xdr:rowOff>104775</xdr:rowOff>
    </xdr:from>
    <xdr:to>
      <xdr:col>7</xdr:col>
      <xdr:colOff>142875</xdr:colOff>
      <xdr:row>35</xdr:row>
      <xdr:rowOff>104775</xdr:rowOff>
    </xdr:to>
    <xdr:sp macro="" textlink="">
      <xdr:nvSpPr>
        <xdr:cNvPr id="1173" name="Line 149"/>
        <xdr:cNvSpPr>
          <a:spLocks noChangeShapeType="1"/>
        </xdr:cNvSpPr>
      </xdr:nvSpPr>
      <xdr:spPr bwMode="auto">
        <a:xfrm>
          <a:off x="3571875" y="7010400"/>
          <a:ext cx="1171575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638175</xdr:colOff>
      <xdr:row>27</xdr:row>
      <xdr:rowOff>95250</xdr:rowOff>
    </xdr:from>
    <xdr:to>
      <xdr:col>7</xdr:col>
      <xdr:colOff>228600</xdr:colOff>
      <xdr:row>27</xdr:row>
      <xdr:rowOff>95250</xdr:rowOff>
    </xdr:to>
    <xdr:sp macro="" textlink="">
      <xdr:nvSpPr>
        <xdr:cNvPr id="1175" name="Line 151"/>
        <xdr:cNvSpPr>
          <a:spLocks noChangeShapeType="1"/>
        </xdr:cNvSpPr>
      </xdr:nvSpPr>
      <xdr:spPr bwMode="auto">
        <a:xfrm>
          <a:off x="2581275" y="5619750"/>
          <a:ext cx="224790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85725</xdr:colOff>
      <xdr:row>25</xdr:row>
      <xdr:rowOff>95250</xdr:rowOff>
    </xdr:from>
    <xdr:to>
      <xdr:col>7</xdr:col>
      <xdr:colOff>228600</xdr:colOff>
      <xdr:row>25</xdr:row>
      <xdr:rowOff>95250</xdr:rowOff>
    </xdr:to>
    <xdr:sp macro="" textlink="">
      <xdr:nvSpPr>
        <xdr:cNvPr id="1178" name="Line 154"/>
        <xdr:cNvSpPr>
          <a:spLocks noChangeShapeType="1"/>
        </xdr:cNvSpPr>
      </xdr:nvSpPr>
      <xdr:spPr bwMode="auto">
        <a:xfrm>
          <a:off x="4038600" y="5238750"/>
          <a:ext cx="790575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457200</xdr:colOff>
      <xdr:row>46</xdr:row>
      <xdr:rowOff>133350</xdr:rowOff>
    </xdr:from>
    <xdr:to>
      <xdr:col>7</xdr:col>
      <xdr:colOff>457200</xdr:colOff>
      <xdr:row>46</xdr:row>
      <xdr:rowOff>133350</xdr:rowOff>
    </xdr:to>
    <xdr:sp macro="" textlink="">
      <xdr:nvSpPr>
        <xdr:cNvPr id="1189" name="Line 165"/>
        <xdr:cNvSpPr>
          <a:spLocks noChangeShapeType="1"/>
        </xdr:cNvSpPr>
      </xdr:nvSpPr>
      <xdr:spPr bwMode="auto">
        <a:xfrm>
          <a:off x="4410075" y="8915400"/>
          <a:ext cx="64770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447675</xdr:colOff>
      <xdr:row>47</xdr:row>
      <xdr:rowOff>133350</xdr:rowOff>
    </xdr:from>
    <xdr:to>
      <xdr:col>7</xdr:col>
      <xdr:colOff>457200</xdr:colOff>
      <xdr:row>47</xdr:row>
      <xdr:rowOff>133350</xdr:rowOff>
    </xdr:to>
    <xdr:sp macro="" textlink="">
      <xdr:nvSpPr>
        <xdr:cNvPr id="1190" name="Line 166"/>
        <xdr:cNvSpPr>
          <a:spLocks noChangeShapeType="1"/>
        </xdr:cNvSpPr>
      </xdr:nvSpPr>
      <xdr:spPr bwMode="auto">
        <a:xfrm>
          <a:off x="4400550" y="9153525"/>
          <a:ext cx="657225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447675</xdr:colOff>
      <xdr:row>48</xdr:row>
      <xdr:rowOff>133350</xdr:rowOff>
    </xdr:from>
    <xdr:to>
      <xdr:col>7</xdr:col>
      <xdr:colOff>457200</xdr:colOff>
      <xdr:row>48</xdr:row>
      <xdr:rowOff>133350</xdr:rowOff>
    </xdr:to>
    <xdr:sp macro="" textlink="">
      <xdr:nvSpPr>
        <xdr:cNvPr id="1191" name="Line 167"/>
        <xdr:cNvSpPr>
          <a:spLocks noChangeShapeType="1"/>
        </xdr:cNvSpPr>
      </xdr:nvSpPr>
      <xdr:spPr bwMode="auto">
        <a:xfrm>
          <a:off x="4400550" y="9391650"/>
          <a:ext cx="657225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447675</xdr:colOff>
      <xdr:row>55</xdr:row>
      <xdr:rowOff>133350</xdr:rowOff>
    </xdr:from>
    <xdr:to>
      <xdr:col>7</xdr:col>
      <xdr:colOff>457200</xdr:colOff>
      <xdr:row>55</xdr:row>
      <xdr:rowOff>133350</xdr:rowOff>
    </xdr:to>
    <xdr:sp macro="" textlink="">
      <xdr:nvSpPr>
        <xdr:cNvPr id="1193" name="Line 169"/>
        <xdr:cNvSpPr>
          <a:spLocks noChangeShapeType="1"/>
        </xdr:cNvSpPr>
      </xdr:nvSpPr>
      <xdr:spPr bwMode="auto">
        <a:xfrm>
          <a:off x="4400550" y="10763250"/>
          <a:ext cx="657225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447675</xdr:colOff>
      <xdr:row>56</xdr:row>
      <xdr:rowOff>133350</xdr:rowOff>
    </xdr:from>
    <xdr:to>
      <xdr:col>7</xdr:col>
      <xdr:colOff>457200</xdr:colOff>
      <xdr:row>56</xdr:row>
      <xdr:rowOff>133350</xdr:rowOff>
    </xdr:to>
    <xdr:sp macro="" textlink="">
      <xdr:nvSpPr>
        <xdr:cNvPr id="1194" name="Line 170"/>
        <xdr:cNvSpPr>
          <a:spLocks noChangeShapeType="1"/>
        </xdr:cNvSpPr>
      </xdr:nvSpPr>
      <xdr:spPr bwMode="auto">
        <a:xfrm>
          <a:off x="4400550" y="11001375"/>
          <a:ext cx="657225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476250</xdr:colOff>
      <xdr:row>44</xdr:row>
      <xdr:rowOff>95250</xdr:rowOff>
    </xdr:from>
    <xdr:to>
      <xdr:col>6</xdr:col>
      <xdr:colOff>95250</xdr:colOff>
      <xdr:row>44</xdr:row>
      <xdr:rowOff>95250</xdr:rowOff>
    </xdr:to>
    <xdr:sp macro="" textlink="">
      <xdr:nvSpPr>
        <xdr:cNvPr id="1195" name="Line 171"/>
        <xdr:cNvSpPr>
          <a:spLocks noChangeShapeType="1"/>
        </xdr:cNvSpPr>
      </xdr:nvSpPr>
      <xdr:spPr bwMode="auto">
        <a:xfrm>
          <a:off x="3067050" y="8524875"/>
          <a:ext cx="981075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419100</xdr:colOff>
      <xdr:row>19</xdr:row>
      <xdr:rowOff>114300</xdr:rowOff>
    </xdr:from>
    <xdr:to>
      <xdr:col>7</xdr:col>
      <xdr:colOff>609600</xdr:colOff>
      <xdr:row>19</xdr:row>
      <xdr:rowOff>114300</xdr:rowOff>
    </xdr:to>
    <xdr:sp macro="" textlink="">
      <xdr:nvSpPr>
        <xdr:cNvPr id="1196" name="Line 172"/>
        <xdr:cNvSpPr>
          <a:spLocks noChangeShapeType="1"/>
        </xdr:cNvSpPr>
      </xdr:nvSpPr>
      <xdr:spPr bwMode="auto">
        <a:xfrm>
          <a:off x="3724275" y="4076700"/>
          <a:ext cx="148590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276225</xdr:colOff>
      <xdr:row>36</xdr:row>
      <xdr:rowOff>104775</xdr:rowOff>
    </xdr:from>
    <xdr:to>
      <xdr:col>7</xdr:col>
      <xdr:colOff>142875</xdr:colOff>
      <xdr:row>36</xdr:row>
      <xdr:rowOff>104775</xdr:rowOff>
    </xdr:to>
    <xdr:sp macro="" textlink="">
      <xdr:nvSpPr>
        <xdr:cNvPr id="1197" name="Line 173"/>
        <xdr:cNvSpPr>
          <a:spLocks noChangeShapeType="1"/>
        </xdr:cNvSpPr>
      </xdr:nvSpPr>
      <xdr:spPr bwMode="auto">
        <a:xfrm>
          <a:off x="3581400" y="7172325"/>
          <a:ext cx="116205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</xdr:colOff>
      <xdr:row>109</xdr:row>
      <xdr:rowOff>114300</xdr:rowOff>
    </xdr:from>
    <xdr:to>
      <xdr:col>7</xdr:col>
      <xdr:colOff>571500</xdr:colOff>
      <xdr:row>112</xdr:row>
      <xdr:rowOff>38100</xdr:rowOff>
    </xdr:to>
    <xdr:sp macro="" textlink="">
      <xdr:nvSpPr>
        <xdr:cNvPr id="1200" name="Text 176"/>
        <xdr:cNvSpPr>
          <a:spLocks noChangeArrowheads="1"/>
        </xdr:cNvSpPr>
      </xdr:nvSpPr>
      <xdr:spPr bwMode="auto">
        <a:xfrm>
          <a:off x="1990725" y="20926425"/>
          <a:ext cx="3181350" cy="40957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Festigkeits- und Stabilitätsnachweis</a:t>
          </a:r>
        </a:p>
      </xdr:txBody>
    </xdr:sp>
    <xdr:clientData/>
  </xdr:twoCellAnchor>
  <xdr:twoCellAnchor>
    <xdr:from>
      <xdr:col>2</xdr:col>
      <xdr:colOff>238125</xdr:colOff>
      <xdr:row>87</xdr:row>
      <xdr:rowOff>114300</xdr:rowOff>
    </xdr:from>
    <xdr:to>
      <xdr:col>8</xdr:col>
      <xdr:colOff>123825</xdr:colOff>
      <xdr:row>90</xdr:row>
      <xdr:rowOff>38100</xdr:rowOff>
    </xdr:to>
    <xdr:sp macro="" textlink="">
      <xdr:nvSpPr>
        <xdr:cNvPr id="1201" name="Text 177"/>
        <xdr:cNvSpPr>
          <a:spLocks noChangeArrowheads="1"/>
        </xdr:cNvSpPr>
      </xdr:nvSpPr>
      <xdr:spPr bwMode="auto">
        <a:xfrm>
          <a:off x="1533525" y="16802100"/>
          <a:ext cx="3838575" cy="49530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Festlegung des erforderlichen Trapezgewindes</a:t>
          </a:r>
        </a:p>
      </xdr:txBody>
    </xdr:sp>
    <xdr:clientData/>
  </xdr:twoCellAnchor>
  <xdr:twoCellAnchor>
    <xdr:from>
      <xdr:col>5</xdr:col>
      <xdr:colOff>590550</xdr:colOff>
      <xdr:row>117</xdr:row>
      <xdr:rowOff>104775</xdr:rowOff>
    </xdr:from>
    <xdr:to>
      <xdr:col>6</xdr:col>
      <xdr:colOff>447675</xdr:colOff>
      <xdr:row>117</xdr:row>
      <xdr:rowOff>104775</xdr:rowOff>
    </xdr:to>
    <xdr:sp macro="" textlink="">
      <xdr:nvSpPr>
        <xdr:cNvPr id="1202" name="Line 178"/>
        <xdr:cNvSpPr>
          <a:spLocks noChangeShapeType="1"/>
        </xdr:cNvSpPr>
      </xdr:nvSpPr>
      <xdr:spPr bwMode="auto">
        <a:xfrm>
          <a:off x="3895725" y="22145625"/>
          <a:ext cx="504825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590550</xdr:colOff>
      <xdr:row>118</xdr:row>
      <xdr:rowOff>104775</xdr:rowOff>
    </xdr:from>
    <xdr:to>
      <xdr:col>6</xdr:col>
      <xdr:colOff>447675</xdr:colOff>
      <xdr:row>118</xdr:row>
      <xdr:rowOff>104775</xdr:rowOff>
    </xdr:to>
    <xdr:sp macro="" textlink="">
      <xdr:nvSpPr>
        <xdr:cNvPr id="1204" name="Line 180"/>
        <xdr:cNvSpPr>
          <a:spLocks noChangeShapeType="1"/>
        </xdr:cNvSpPr>
      </xdr:nvSpPr>
      <xdr:spPr bwMode="auto">
        <a:xfrm>
          <a:off x="3895725" y="22336125"/>
          <a:ext cx="504825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590550</xdr:colOff>
      <xdr:row>119</xdr:row>
      <xdr:rowOff>104775</xdr:rowOff>
    </xdr:from>
    <xdr:to>
      <xdr:col>6</xdr:col>
      <xdr:colOff>447675</xdr:colOff>
      <xdr:row>119</xdr:row>
      <xdr:rowOff>104775</xdr:rowOff>
    </xdr:to>
    <xdr:sp macro="" textlink="">
      <xdr:nvSpPr>
        <xdr:cNvPr id="1205" name="Line 181"/>
        <xdr:cNvSpPr>
          <a:spLocks noChangeShapeType="1"/>
        </xdr:cNvSpPr>
      </xdr:nvSpPr>
      <xdr:spPr bwMode="auto">
        <a:xfrm>
          <a:off x="3895725" y="22526625"/>
          <a:ext cx="504825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400050</xdr:colOff>
      <xdr:row>121</xdr:row>
      <xdr:rowOff>104775</xdr:rowOff>
    </xdr:from>
    <xdr:to>
      <xdr:col>6</xdr:col>
      <xdr:colOff>257175</xdr:colOff>
      <xdr:row>121</xdr:row>
      <xdr:rowOff>104775</xdr:rowOff>
    </xdr:to>
    <xdr:sp macro="" textlink="">
      <xdr:nvSpPr>
        <xdr:cNvPr id="1206" name="Line 182"/>
        <xdr:cNvSpPr>
          <a:spLocks noChangeShapeType="1"/>
        </xdr:cNvSpPr>
      </xdr:nvSpPr>
      <xdr:spPr bwMode="auto">
        <a:xfrm>
          <a:off x="3705225" y="22879050"/>
          <a:ext cx="504825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400050</xdr:colOff>
      <xdr:row>123</xdr:row>
      <xdr:rowOff>104775</xdr:rowOff>
    </xdr:from>
    <xdr:to>
      <xdr:col>6</xdr:col>
      <xdr:colOff>257175</xdr:colOff>
      <xdr:row>123</xdr:row>
      <xdr:rowOff>104775</xdr:rowOff>
    </xdr:to>
    <xdr:sp macro="" textlink="">
      <xdr:nvSpPr>
        <xdr:cNvPr id="1207" name="Line 183"/>
        <xdr:cNvSpPr>
          <a:spLocks noChangeShapeType="1"/>
        </xdr:cNvSpPr>
      </xdr:nvSpPr>
      <xdr:spPr bwMode="auto">
        <a:xfrm>
          <a:off x="3705225" y="23260050"/>
          <a:ext cx="504825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285750</xdr:colOff>
      <xdr:row>126</xdr:row>
      <xdr:rowOff>104775</xdr:rowOff>
    </xdr:from>
    <xdr:to>
      <xdr:col>5</xdr:col>
      <xdr:colOff>609600</xdr:colOff>
      <xdr:row>126</xdr:row>
      <xdr:rowOff>104775</xdr:rowOff>
    </xdr:to>
    <xdr:sp macro="" textlink="">
      <xdr:nvSpPr>
        <xdr:cNvPr id="1208" name="Line 184"/>
        <xdr:cNvSpPr>
          <a:spLocks noChangeShapeType="1"/>
        </xdr:cNvSpPr>
      </xdr:nvSpPr>
      <xdr:spPr bwMode="auto">
        <a:xfrm>
          <a:off x="3590925" y="23831550"/>
          <a:ext cx="32385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285750</xdr:colOff>
      <xdr:row>127</xdr:row>
      <xdr:rowOff>104775</xdr:rowOff>
    </xdr:from>
    <xdr:to>
      <xdr:col>5</xdr:col>
      <xdr:colOff>609600</xdr:colOff>
      <xdr:row>127</xdr:row>
      <xdr:rowOff>104775</xdr:rowOff>
    </xdr:to>
    <xdr:sp macro="" textlink="">
      <xdr:nvSpPr>
        <xdr:cNvPr id="1209" name="Line 185"/>
        <xdr:cNvSpPr>
          <a:spLocks noChangeShapeType="1"/>
        </xdr:cNvSpPr>
      </xdr:nvSpPr>
      <xdr:spPr bwMode="auto">
        <a:xfrm>
          <a:off x="3590925" y="24022050"/>
          <a:ext cx="32385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485775</xdr:colOff>
      <xdr:row>92</xdr:row>
      <xdr:rowOff>142875</xdr:rowOff>
    </xdr:from>
    <xdr:to>
      <xdr:col>7</xdr:col>
      <xdr:colOff>161925</xdr:colOff>
      <xdr:row>92</xdr:row>
      <xdr:rowOff>142875</xdr:rowOff>
    </xdr:to>
    <xdr:sp macro="" textlink="">
      <xdr:nvSpPr>
        <xdr:cNvPr id="1210" name="Line 186"/>
        <xdr:cNvSpPr>
          <a:spLocks noChangeShapeType="1"/>
        </xdr:cNvSpPr>
      </xdr:nvSpPr>
      <xdr:spPr bwMode="auto">
        <a:xfrm>
          <a:off x="3790950" y="17716500"/>
          <a:ext cx="97155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485775</xdr:colOff>
      <xdr:row>93</xdr:row>
      <xdr:rowOff>104775</xdr:rowOff>
    </xdr:from>
    <xdr:to>
      <xdr:col>7</xdr:col>
      <xdr:colOff>161925</xdr:colOff>
      <xdr:row>93</xdr:row>
      <xdr:rowOff>104775</xdr:rowOff>
    </xdr:to>
    <xdr:sp macro="" textlink="">
      <xdr:nvSpPr>
        <xdr:cNvPr id="1214" name="Line 190"/>
        <xdr:cNvSpPr>
          <a:spLocks noChangeShapeType="1"/>
        </xdr:cNvSpPr>
      </xdr:nvSpPr>
      <xdr:spPr bwMode="auto">
        <a:xfrm>
          <a:off x="3790950" y="17868900"/>
          <a:ext cx="97155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485775</xdr:colOff>
      <xdr:row>94</xdr:row>
      <xdr:rowOff>85725</xdr:rowOff>
    </xdr:from>
    <xdr:to>
      <xdr:col>7</xdr:col>
      <xdr:colOff>161925</xdr:colOff>
      <xdr:row>94</xdr:row>
      <xdr:rowOff>85725</xdr:rowOff>
    </xdr:to>
    <xdr:sp macro="" textlink="">
      <xdr:nvSpPr>
        <xdr:cNvPr id="1215" name="Line 191"/>
        <xdr:cNvSpPr>
          <a:spLocks noChangeShapeType="1"/>
        </xdr:cNvSpPr>
      </xdr:nvSpPr>
      <xdr:spPr bwMode="auto">
        <a:xfrm>
          <a:off x="3790950" y="18040350"/>
          <a:ext cx="97155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95</xdr:row>
      <xdr:rowOff>85725</xdr:rowOff>
    </xdr:from>
    <xdr:to>
      <xdr:col>7</xdr:col>
      <xdr:colOff>152400</xdr:colOff>
      <xdr:row>95</xdr:row>
      <xdr:rowOff>85725</xdr:rowOff>
    </xdr:to>
    <xdr:sp macro="" textlink="">
      <xdr:nvSpPr>
        <xdr:cNvPr id="1216" name="Line 192"/>
        <xdr:cNvSpPr>
          <a:spLocks noChangeShapeType="1"/>
        </xdr:cNvSpPr>
      </xdr:nvSpPr>
      <xdr:spPr bwMode="auto">
        <a:xfrm>
          <a:off x="3781425" y="18230850"/>
          <a:ext cx="97155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96</xdr:row>
      <xdr:rowOff>85725</xdr:rowOff>
    </xdr:from>
    <xdr:to>
      <xdr:col>7</xdr:col>
      <xdr:colOff>152400</xdr:colOff>
      <xdr:row>96</xdr:row>
      <xdr:rowOff>85725</xdr:rowOff>
    </xdr:to>
    <xdr:sp macro="" textlink="">
      <xdr:nvSpPr>
        <xdr:cNvPr id="1217" name="Line 193"/>
        <xdr:cNvSpPr>
          <a:spLocks noChangeShapeType="1"/>
        </xdr:cNvSpPr>
      </xdr:nvSpPr>
      <xdr:spPr bwMode="auto">
        <a:xfrm>
          <a:off x="3781425" y="18421350"/>
          <a:ext cx="97155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114300</xdr:colOff>
          <xdr:row>64</xdr:row>
          <xdr:rowOff>66675</xdr:rowOff>
        </xdr:from>
        <xdr:to>
          <xdr:col>4</xdr:col>
          <xdr:colOff>266700</xdr:colOff>
          <xdr:row>66</xdr:row>
          <xdr:rowOff>9525</xdr:rowOff>
        </xdr:to>
        <xdr:sp macro="" textlink="">
          <xdr:nvSpPr>
            <xdr:cNvPr id="1218" name="Button 194" hidden="1">
              <a:extLst>
                <a:ext uri="{63B3BB69-23CF-44E3-9099-C40C66FF867C}">
                  <a14:compatExt spid="_x0000_s12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de-DE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zurück zur Eingabe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85725</xdr:colOff>
          <xdr:row>64</xdr:row>
          <xdr:rowOff>28575</xdr:rowOff>
        </xdr:from>
        <xdr:to>
          <xdr:col>8</xdr:col>
          <xdr:colOff>238125</xdr:colOff>
          <xdr:row>65</xdr:row>
          <xdr:rowOff>133350</xdr:rowOff>
        </xdr:to>
        <xdr:sp macro="" textlink="">
          <xdr:nvSpPr>
            <xdr:cNvPr id="1219" name="Button 195" hidden="1">
              <a:extLst>
                <a:ext uri="{63B3BB69-23CF-44E3-9099-C40C66FF867C}">
                  <a14:compatExt spid="_x0000_s1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de-DE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Ausdruck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476250</xdr:colOff>
      <xdr:row>100</xdr:row>
      <xdr:rowOff>85725</xdr:rowOff>
    </xdr:from>
    <xdr:to>
      <xdr:col>7</xdr:col>
      <xdr:colOff>152400</xdr:colOff>
      <xdr:row>100</xdr:row>
      <xdr:rowOff>85725</xdr:rowOff>
    </xdr:to>
    <xdr:sp macro="" textlink="">
      <xdr:nvSpPr>
        <xdr:cNvPr id="1220" name="Line 196"/>
        <xdr:cNvSpPr>
          <a:spLocks noChangeShapeType="1"/>
        </xdr:cNvSpPr>
      </xdr:nvSpPr>
      <xdr:spPr bwMode="auto">
        <a:xfrm>
          <a:off x="3781425" y="19183350"/>
          <a:ext cx="97155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101</xdr:row>
      <xdr:rowOff>85725</xdr:rowOff>
    </xdr:from>
    <xdr:to>
      <xdr:col>7</xdr:col>
      <xdr:colOff>152400</xdr:colOff>
      <xdr:row>101</xdr:row>
      <xdr:rowOff>85725</xdr:rowOff>
    </xdr:to>
    <xdr:sp macro="" textlink="">
      <xdr:nvSpPr>
        <xdr:cNvPr id="1221" name="Line 197"/>
        <xdr:cNvSpPr>
          <a:spLocks noChangeShapeType="1"/>
        </xdr:cNvSpPr>
      </xdr:nvSpPr>
      <xdr:spPr bwMode="auto">
        <a:xfrm>
          <a:off x="3781425" y="19373850"/>
          <a:ext cx="97155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103</xdr:row>
      <xdr:rowOff>85725</xdr:rowOff>
    </xdr:from>
    <xdr:to>
      <xdr:col>7</xdr:col>
      <xdr:colOff>152400</xdr:colOff>
      <xdr:row>103</xdr:row>
      <xdr:rowOff>85725</xdr:rowOff>
    </xdr:to>
    <xdr:sp macro="" textlink="">
      <xdr:nvSpPr>
        <xdr:cNvPr id="1222" name="Line 198"/>
        <xdr:cNvSpPr>
          <a:spLocks noChangeShapeType="1"/>
        </xdr:cNvSpPr>
      </xdr:nvSpPr>
      <xdr:spPr bwMode="auto">
        <a:xfrm>
          <a:off x="3781425" y="19754850"/>
          <a:ext cx="97155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105</xdr:row>
      <xdr:rowOff>85725</xdr:rowOff>
    </xdr:from>
    <xdr:to>
      <xdr:col>7</xdr:col>
      <xdr:colOff>152400</xdr:colOff>
      <xdr:row>105</xdr:row>
      <xdr:rowOff>85725</xdr:rowOff>
    </xdr:to>
    <xdr:sp macro="" textlink="">
      <xdr:nvSpPr>
        <xdr:cNvPr id="1223" name="Line 199"/>
        <xdr:cNvSpPr>
          <a:spLocks noChangeShapeType="1"/>
        </xdr:cNvSpPr>
      </xdr:nvSpPr>
      <xdr:spPr bwMode="auto">
        <a:xfrm>
          <a:off x="3781425" y="20135850"/>
          <a:ext cx="97155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107</xdr:row>
      <xdr:rowOff>85725</xdr:rowOff>
    </xdr:from>
    <xdr:to>
      <xdr:col>7</xdr:col>
      <xdr:colOff>152400</xdr:colOff>
      <xdr:row>107</xdr:row>
      <xdr:rowOff>85725</xdr:rowOff>
    </xdr:to>
    <xdr:sp macro="" textlink="">
      <xdr:nvSpPr>
        <xdr:cNvPr id="1224" name="Line 200"/>
        <xdr:cNvSpPr>
          <a:spLocks noChangeShapeType="1"/>
        </xdr:cNvSpPr>
      </xdr:nvSpPr>
      <xdr:spPr bwMode="auto">
        <a:xfrm>
          <a:off x="3781425" y="20516850"/>
          <a:ext cx="97155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108</xdr:row>
      <xdr:rowOff>85725</xdr:rowOff>
    </xdr:from>
    <xdr:to>
      <xdr:col>7</xdr:col>
      <xdr:colOff>152400</xdr:colOff>
      <xdr:row>108</xdr:row>
      <xdr:rowOff>85725</xdr:rowOff>
    </xdr:to>
    <xdr:sp macro="" textlink="">
      <xdr:nvSpPr>
        <xdr:cNvPr id="1225" name="Line 201"/>
        <xdr:cNvSpPr>
          <a:spLocks noChangeShapeType="1"/>
        </xdr:cNvSpPr>
      </xdr:nvSpPr>
      <xdr:spPr bwMode="auto">
        <a:xfrm>
          <a:off x="3781425" y="20707350"/>
          <a:ext cx="97155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466725</xdr:colOff>
      <xdr:row>99</xdr:row>
      <xdr:rowOff>85725</xdr:rowOff>
    </xdr:from>
    <xdr:to>
      <xdr:col>7</xdr:col>
      <xdr:colOff>152400</xdr:colOff>
      <xdr:row>99</xdr:row>
      <xdr:rowOff>85725</xdr:rowOff>
    </xdr:to>
    <xdr:sp macro="" textlink="">
      <xdr:nvSpPr>
        <xdr:cNvPr id="1226" name="Line 202"/>
        <xdr:cNvSpPr>
          <a:spLocks noChangeShapeType="1"/>
        </xdr:cNvSpPr>
      </xdr:nvSpPr>
      <xdr:spPr bwMode="auto">
        <a:xfrm>
          <a:off x="2409825" y="18992850"/>
          <a:ext cx="234315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97</xdr:row>
      <xdr:rowOff>95250</xdr:rowOff>
    </xdr:from>
    <xdr:to>
      <xdr:col>7</xdr:col>
      <xdr:colOff>152400</xdr:colOff>
      <xdr:row>97</xdr:row>
      <xdr:rowOff>95250</xdr:rowOff>
    </xdr:to>
    <xdr:sp macro="" textlink="">
      <xdr:nvSpPr>
        <xdr:cNvPr id="1227" name="Line 203"/>
        <xdr:cNvSpPr>
          <a:spLocks noChangeShapeType="1"/>
        </xdr:cNvSpPr>
      </xdr:nvSpPr>
      <xdr:spPr bwMode="auto">
        <a:xfrm>
          <a:off x="3781425" y="18621375"/>
          <a:ext cx="97155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447675</xdr:colOff>
      <xdr:row>62</xdr:row>
      <xdr:rowOff>95250</xdr:rowOff>
    </xdr:from>
    <xdr:to>
      <xdr:col>7</xdr:col>
      <xdr:colOff>457200</xdr:colOff>
      <xdr:row>62</xdr:row>
      <xdr:rowOff>95250</xdr:rowOff>
    </xdr:to>
    <xdr:sp macro="" textlink="">
      <xdr:nvSpPr>
        <xdr:cNvPr id="1228" name="Line 204"/>
        <xdr:cNvSpPr>
          <a:spLocks noChangeShapeType="1"/>
        </xdr:cNvSpPr>
      </xdr:nvSpPr>
      <xdr:spPr bwMode="auto">
        <a:xfrm>
          <a:off x="4400550" y="12258675"/>
          <a:ext cx="657225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43</xdr:row>
      <xdr:rowOff>76200</xdr:rowOff>
    </xdr:from>
    <xdr:to>
      <xdr:col>7</xdr:col>
      <xdr:colOff>314325</xdr:colOff>
      <xdr:row>43</xdr:row>
      <xdr:rowOff>76200</xdr:rowOff>
    </xdr:to>
    <xdr:sp macro="" textlink="">
      <xdr:nvSpPr>
        <xdr:cNvPr id="1229" name="Line 205"/>
        <xdr:cNvSpPr>
          <a:spLocks noChangeShapeType="1"/>
        </xdr:cNvSpPr>
      </xdr:nvSpPr>
      <xdr:spPr bwMode="auto">
        <a:xfrm>
          <a:off x="3781425" y="8315325"/>
          <a:ext cx="1133475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590550</xdr:colOff>
      <xdr:row>50</xdr:row>
      <xdr:rowOff>114300</xdr:rowOff>
    </xdr:from>
    <xdr:to>
      <xdr:col>7</xdr:col>
      <xdr:colOff>314325</xdr:colOff>
      <xdr:row>50</xdr:row>
      <xdr:rowOff>114300</xdr:rowOff>
    </xdr:to>
    <xdr:sp macro="" textlink="">
      <xdr:nvSpPr>
        <xdr:cNvPr id="1230" name="Line 206"/>
        <xdr:cNvSpPr>
          <a:spLocks noChangeShapeType="1"/>
        </xdr:cNvSpPr>
      </xdr:nvSpPr>
      <xdr:spPr bwMode="auto">
        <a:xfrm>
          <a:off x="3895725" y="9782175"/>
          <a:ext cx="1019175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600075</xdr:colOff>
      <xdr:row>52</xdr:row>
      <xdr:rowOff>133350</xdr:rowOff>
    </xdr:from>
    <xdr:to>
      <xdr:col>7</xdr:col>
      <xdr:colOff>323850</xdr:colOff>
      <xdr:row>52</xdr:row>
      <xdr:rowOff>133350</xdr:rowOff>
    </xdr:to>
    <xdr:sp macro="" textlink="">
      <xdr:nvSpPr>
        <xdr:cNvPr id="1231" name="Line 207"/>
        <xdr:cNvSpPr>
          <a:spLocks noChangeShapeType="1"/>
        </xdr:cNvSpPr>
      </xdr:nvSpPr>
      <xdr:spPr bwMode="auto">
        <a:xfrm>
          <a:off x="3905250" y="10201275"/>
          <a:ext cx="1019175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438150</xdr:colOff>
      <xdr:row>28</xdr:row>
      <xdr:rowOff>104775</xdr:rowOff>
    </xdr:from>
    <xdr:to>
      <xdr:col>7</xdr:col>
      <xdr:colOff>228600</xdr:colOff>
      <xdr:row>28</xdr:row>
      <xdr:rowOff>104775</xdr:rowOff>
    </xdr:to>
    <xdr:sp macro="" textlink="">
      <xdr:nvSpPr>
        <xdr:cNvPr id="1232" name="Line 208"/>
        <xdr:cNvSpPr>
          <a:spLocks noChangeShapeType="1"/>
        </xdr:cNvSpPr>
      </xdr:nvSpPr>
      <xdr:spPr bwMode="auto">
        <a:xfrm>
          <a:off x="3743325" y="5819775"/>
          <a:ext cx="108585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104</xdr:row>
      <xdr:rowOff>85725</xdr:rowOff>
    </xdr:from>
    <xdr:to>
      <xdr:col>7</xdr:col>
      <xdr:colOff>152400</xdr:colOff>
      <xdr:row>104</xdr:row>
      <xdr:rowOff>85725</xdr:rowOff>
    </xdr:to>
    <xdr:sp macro="" textlink="">
      <xdr:nvSpPr>
        <xdr:cNvPr id="1233" name="Line 209"/>
        <xdr:cNvSpPr>
          <a:spLocks noChangeShapeType="1"/>
        </xdr:cNvSpPr>
      </xdr:nvSpPr>
      <xdr:spPr bwMode="auto">
        <a:xfrm>
          <a:off x="3781425" y="19945350"/>
          <a:ext cx="97155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85725</xdr:colOff>
      <xdr:row>26</xdr:row>
      <xdr:rowOff>95250</xdr:rowOff>
    </xdr:from>
    <xdr:to>
      <xdr:col>7</xdr:col>
      <xdr:colOff>228600</xdr:colOff>
      <xdr:row>26</xdr:row>
      <xdr:rowOff>95250</xdr:rowOff>
    </xdr:to>
    <xdr:sp macro="" textlink="">
      <xdr:nvSpPr>
        <xdr:cNvPr id="1234" name="Line 210"/>
        <xdr:cNvSpPr>
          <a:spLocks noChangeShapeType="1"/>
        </xdr:cNvSpPr>
      </xdr:nvSpPr>
      <xdr:spPr bwMode="auto">
        <a:xfrm>
          <a:off x="4038600" y="5429250"/>
          <a:ext cx="790575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476250</xdr:colOff>
      <xdr:row>106</xdr:row>
      <xdr:rowOff>85725</xdr:rowOff>
    </xdr:from>
    <xdr:to>
      <xdr:col>7</xdr:col>
      <xdr:colOff>152400</xdr:colOff>
      <xdr:row>106</xdr:row>
      <xdr:rowOff>85725</xdr:rowOff>
    </xdr:to>
    <xdr:sp macro="" textlink="">
      <xdr:nvSpPr>
        <xdr:cNvPr id="1237" name="Line 213"/>
        <xdr:cNvSpPr>
          <a:spLocks noChangeShapeType="1"/>
        </xdr:cNvSpPr>
      </xdr:nvSpPr>
      <xdr:spPr bwMode="auto">
        <a:xfrm>
          <a:off x="3781425" y="20326350"/>
          <a:ext cx="97155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285750</xdr:colOff>
      <xdr:row>131</xdr:row>
      <xdr:rowOff>161925</xdr:rowOff>
    </xdr:from>
    <xdr:to>
      <xdr:col>6</xdr:col>
      <xdr:colOff>142875</xdr:colOff>
      <xdr:row>131</xdr:row>
      <xdr:rowOff>161925</xdr:rowOff>
    </xdr:to>
    <xdr:sp macro="" textlink="">
      <xdr:nvSpPr>
        <xdr:cNvPr id="1238" name="Line 214"/>
        <xdr:cNvSpPr>
          <a:spLocks noChangeShapeType="1"/>
        </xdr:cNvSpPr>
      </xdr:nvSpPr>
      <xdr:spPr bwMode="auto">
        <a:xfrm>
          <a:off x="3590925" y="24907875"/>
          <a:ext cx="504825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561975</xdr:colOff>
          <xdr:row>7</xdr:row>
          <xdr:rowOff>85725</xdr:rowOff>
        </xdr:from>
        <xdr:to>
          <xdr:col>7</xdr:col>
          <xdr:colOff>247650</xdr:colOff>
          <xdr:row>9</xdr:row>
          <xdr:rowOff>47625</xdr:rowOff>
        </xdr:to>
        <xdr:sp macro="" textlink="">
          <xdr:nvSpPr>
            <xdr:cNvPr id="1239" name="Button 215" hidden="1">
              <a:extLst>
                <a:ext uri="{63B3BB69-23CF-44E3-9099-C40C66FF867C}">
                  <a14:compatExt spid="_x0000_s1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de-DE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Grafik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476250</xdr:colOff>
      <xdr:row>102</xdr:row>
      <xdr:rowOff>85725</xdr:rowOff>
    </xdr:from>
    <xdr:to>
      <xdr:col>7</xdr:col>
      <xdr:colOff>152400</xdr:colOff>
      <xdr:row>102</xdr:row>
      <xdr:rowOff>85725</xdr:rowOff>
    </xdr:to>
    <xdr:sp macro="" textlink="">
      <xdr:nvSpPr>
        <xdr:cNvPr id="1240" name="Line 216"/>
        <xdr:cNvSpPr>
          <a:spLocks noChangeShapeType="1"/>
        </xdr:cNvSpPr>
      </xdr:nvSpPr>
      <xdr:spPr bwMode="auto">
        <a:xfrm>
          <a:off x="3781425" y="19564350"/>
          <a:ext cx="97155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600075</xdr:colOff>
      <xdr:row>115</xdr:row>
      <xdr:rowOff>95250</xdr:rowOff>
    </xdr:from>
    <xdr:to>
      <xdr:col>6</xdr:col>
      <xdr:colOff>457200</xdr:colOff>
      <xdr:row>115</xdr:row>
      <xdr:rowOff>95250</xdr:rowOff>
    </xdr:to>
    <xdr:sp macro="" textlink="">
      <xdr:nvSpPr>
        <xdr:cNvPr id="1241" name="Line 217"/>
        <xdr:cNvSpPr>
          <a:spLocks noChangeShapeType="1"/>
        </xdr:cNvSpPr>
      </xdr:nvSpPr>
      <xdr:spPr bwMode="auto">
        <a:xfrm flipV="1">
          <a:off x="3190875" y="21812250"/>
          <a:ext cx="121920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114300</xdr:colOff>
          <xdr:row>15</xdr:row>
          <xdr:rowOff>9525</xdr:rowOff>
        </xdr:from>
        <xdr:to>
          <xdr:col>2</xdr:col>
          <xdr:colOff>476250</xdr:colOff>
          <xdr:row>15</xdr:row>
          <xdr:rowOff>209550</xdr:rowOff>
        </xdr:to>
        <xdr:sp macro="" textlink="">
          <xdr:nvSpPr>
            <xdr:cNvPr id="1242" name="Button 218" hidden="1">
              <a:extLst>
                <a:ext uri="{63B3BB69-23CF-44E3-9099-C40C66FF867C}">
                  <a14:compatExt spid="_x0000_s1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de-DE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- ? -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657225</xdr:colOff>
          <xdr:row>45</xdr:row>
          <xdr:rowOff>38100</xdr:rowOff>
        </xdr:from>
        <xdr:to>
          <xdr:col>6</xdr:col>
          <xdr:colOff>28575</xdr:colOff>
          <xdr:row>46</xdr:row>
          <xdr:rowOff>38100</xdr:rowOff>
        </xdr:to>
        <xdr:sp macro="" textlink="">
          <xdr:nvSpPr>
            <xdr:cNvPr id="1243" name="Button 219" hidden="1">
              <a:extLst>
                <a:ext uri="{63B3BB69-23CF-44E3-9099-C40C66FF867C}">
                  <a14:compatExt spid="_x0000_s1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de-DE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Grafik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142875</xdr:colOff>
      <xdr:row>58</xdr:row>
      <xdr:rowOff>133350</xdr:rowOff>
    </xdr:from>
    <xdr:to>
      <xdr:col>7</xdr:col>
      <xdr:colOff>219075</xdr:colOff>
      <xdr:row>58</xdr:row>
      <xdr:rowOff>133350</xdr:rowOff>
    </xdr:to>
    <xdr:sp macro="" textlink="">
      <xdr:nvSpPr>
        <xdr:cNvPr id="1245" name="Line 221"/>
        <xdr:cNvSpPr>
          <a:spLocks noChangeShapeType="1"/>
        </xdr:cNvSpPr>
      </xdr:nvSpPr>
      <xdr:spPr bwMode="auto">
        <a:xfrm>
          <a:off x="4095750" y="11420475"/>
          <a:ext cx="72390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142875</xdr:colOff>
      <xdr:row>59</xdr:row>
      <xdr:rowOff>133350</xdr:rowOff>
    </xdr:from>
    <xdr:to>
      <xdr:col>7</xdr:col>
      <xdr:colOff>219075</xdr:colOff>
      <xdr:row>59</xdr:row>
      <xdr:rowOff>133350</xdr:rowOff>
    </xdr:to>
    <xdr:sp macro="" textlink="">
      <xdr:nvSpPr>
        <xdr:cNvPr id="1246" name="Line 222"/>
        <xdr:cNvSpPr>
          <a:spLocks noChangeShapeType="1"/>
        </xdr:cNvSpPr>
      </xdr:nvSpPr>
      <xdr:spPr bwMode="auto">
        <a:xfrm>
          <a:off x="4095750" y="11658600"/>
          <a:ext cx="72390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123825</xdr:colOff>
          <xdr:row>15</xdr:row>
          <xdr:rowOff>19050</xdr:rowOff>
        </xdr:from>
        <xdr:to>
          <xdr:col>7</xdr:col>
          <xdr:colOff>504825</xdr:colOff>
          <xdr:row>18</xdr:row>
          <xdr:rowOff>228600</xdr:rowOff>
        </xdr:to>
        <xdr:grpSp>
          <xdr:nvGrpSpPr>
            <xdr:cNvPr id="1252" name="Group 228"/>
            <xdr:cNvGrpSpPr>
              <a:grpSpLocks/>
            </xdr:cNvGrpSpPr>
          </xdr:nvGrpSpPr>
          <xdr:grpSpPr bwMode="auto">
            <a:xfrm>
              <a:off x="4076700" y="2990850"/>
              <a:ext cx="1028700" cy="952500"/>
              <a:chOff x="418" y="314"/>
              <a:chExt cx="108" cy="100"/>
            </a:xfrm>
          </xdr:grpSpPr>
          <xdr:sp macro="" textlink="">
            <xdr:nvSpPr>
              <xdr:cNvPr id="1247" name="Drop Down 223" hidden="1">
                <a:extLst>
                  <a:ext uri="{63B3BB69-23CF-44E3-9099-C40C66FF867C}">
                    <a14:compatExt spid="_x0000_s1247"/>
                  </a:ext>
                </a:extLst>
              </xdr:cNvPr>
              <xdr:cNvSpPr/>
            </xdr:nvSpPr>
            <xdr:spPr>
              <a:xfrm>
                <a:off x="418" y="314"/>
                <a:ext cx="108" cy="21"/>
              </a:xfrm>
              <a:prstGeom prst="rect">
                <a:avLst/>
              </a:prstGeom>
            </xdr:spPr>
          </xdr:sp>
          <xdr:sp macro="" textlink="">
            <xdr:nvSpPr>
              <xdr:cNvPr id="1248" name="Drop Down 224" hidden="1">
                <a:extLst>
                  <a:ext uri="{63B3BB69-23CF-44E3-9099-C40C66FF867C}">
                    <a14:compatExt spid="_x0000_s1248"/>
                  </a:ext>
                </a:extLst>
              </xdr:cNvPr>
              <xdr:cNvSpPr/>
            </xdr:nvSpPr>
            <xdr:spPr>
              <a:xfrm>
                <a:off x="418" y="341"/>
                <a:ext cx="108" cy="21"/>
              </a:xfrm>
              <a:prstGeom prst="rect">
                <a:avLst/>
              </a:prstGeom>
            </xdr:spPr>
          </xdr:sp>
          <xdr:sp macro="" textlink="">
            <xdr:nvSpPr>
              <xdr:cNvPr id="1250" name="Drop Down 226" hidden="1">
                <a:extLst>
                  <a:ext uri="{63B3BB69-23CF-44E3-9099-C40C66FF867C}">
                    <a14:compatExt spid="_x0000_s1250"/>
                  </a:ext>
                </a:extLst>
              </xdr:cNvPr>
              <xdr:cNvSpPr/>
            </xdr:nvSpPr>
            <xdr:spPr>
              <a:xfrm>
                <a:off x="418" y="366"/>
                <a:ext cx="108" cy="21"/>
              </a:xfrm>
              <a:prstGeom prst="rect">
                <a:avLst/>
              </a:prstGeom>
            </xdr:spPr>
          </xdr:sp>
          <xdr:sp macro="" textlink="">
            <xdr:nvSpPr>
              <xdr:cNvPr id="1251" name="Drop Down 227" hidden="1">
                <a:extLst>
                  <a:ext uri="{63B3BB69-23CF-44E3-9099-C40C66FF867C}">
                    <a14:compatExt spid="_x0000_s1251"/>
                  </a:ext>
                </a:extLst>
              </xdr:cNvPr>
              <xdr:cNvSpPr/>
            </xdr:nvSpPr>
            <xdr:spPr>
              <a:xfrm>
                <a:off x="418" y="393"/>
                <a:ext cx="108" cy="21"/>
              </a:xfrm>
              <a:prstGeom prst="rect">
                <a:avLst/>
              </a:prstGeom>
            </xdr:spPr>
          </xdr:sp>
        </xdr:grpSp>
        <xdr:clientData/>
      </xdr:twoCellAnchor>
    </mc:Choice>
    <mc:Fallback/>
  </mc:AlternateContent>
  <xdr:twoCellAnchor>
    <xdr:from>
      <xdr:col>2</xdr:col>
      <xdr:colOff>28575</xdr:colOff>
      <xdr:row>31</xdr:row>
      <xdr:rowOff>66675</xdr:rowOff>
    </xdr:from>
    <xdr:to>
      <xdr:col>8</xdr:col>
      <xdr:colOff>95250</xdr:colOff>
      <xdr:row>33</xdr:row>
      <xdr:rowOff>19050</xdr:rowOff>
    </xdr:to>
    <xdr:grpSp>
      <xdr:nvGrpSpPr>
        <xdr:cNvPr id="1261" name="Group 237"/>
        <xdr:cNvGrpSpPr>
          <a:grpSpLocks/>
        </xdr:cNvGrpSpPr>
      </xdr:nvGrpSpPr>
      <xdr:grpSpPr bwMode="auto">
        <a:xfrm>
          <a:off x="1323975" y="6324600"/>
          <a:ext cx="4019550" cy="276225"/>
          <a:chOff x="139" y="665"/>
          <a:chExt cx="422" cy="29"/>
        </a:xfrm>
      </xdr:grpSpPr>
      <xdr:sp macro="" textlink="">
        <xdr:nvSpPr>
          <xdr:cNvPr id="1169" name="Text 145"/>
          <xdr:cNvSpPr>
            <a:spLocks noChangeArrowheads="1"/>
          </xdr:cNvSpPr>
        </xdr:nvSpPr>
        <xdr:spPr bwMode="auto">
          <a:xfrm>
            <a:off x="139" y="665"/>
            <a:ext cx="422" cy="29"/>
          </a:xfrm>
          <a:prstGeom prst="roundRect">
            <a:avLst>
              <a:gd name="adj" fmla="val 3032"/>
            </a:avLst>
          </a:prstGeom>
          <a:solidFill>
            <a:srgbClr xmlns:mc="http://schemas.openxmlformats.org/markup-compatibility/2006" xmlns:a14="http://schemas.microsoft.com/office/drawing/2010/main" val="FFFFC0" mc:Ignorable="a14" a14:legacySpreadsheetColorIndex="26"/>
          </a:solidFill>
          <a:ln w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round/>
            <a:headEnd/>
            <a:tailEnd/>
          </a:ln>
        </xdr:spPr>
        <xdr:txBody>
          <a:bodyPr vertOverflow="clip" wrap="square" lIns="27432" tIns="22860" rIns="0" bIns="22860" anchor="ctr" upright="1"/>
          <a:lstStyle/>
          <a:p>
            <a:pPr algn="l" rtl="0">
              <a:defRPr sz="1000"/>
            </a:pPr>
            <a:r>
              <a:rPr lang="de-DE" sz="1000" b="1" i="0" u="none" strike="noStrike" baseline="0">
                <a:solidFill>
                  <a:srgbClr val="0000FF"/>
                </a:solidFill>
                <a:latin typeface="Arial"/>
                <a:cs typeface="Arial"/>
              </a:rPr>
              <a:t> Werkstoffpaarung Spindel / Mutter</a:t>
            </a:r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255" name="Drop Down 231" hidden="1">
                <a:extLst>
                  <a:ext uri="{63B3BB69-23CF-44E3-9099-C40C66FF867C}">
                    <a14:compatExt spid="_x0000_s1255"/>
                  </a:ext>
                </a:extLst>
              </xdr:cNvPr>
              <xdr:cNvSpPr/>
            </xdr:nvSpPr>
            <xdr:spPr>
              <a:xfrm>
                <a:off x="399" y="669"/>
                <a:ext cx="158" cy="21"/>
              </a:xfrm>
              <a:prstGeom prst="rect">
                <a:avLst/>
              </a:prstGeom>
            </xdr:spPr>
          </xdr:sp>
        </mc:Choice>
        <mc:Fallback/>
      </mc:AlternateContent>
    </xdr:grpSp>
    <xdr:clientData/>
  </xdr:twoCellAnchor>
  <xdr:twoCellAnchor>
    <xdr:from>
      <xdr:col>1</xdr:col>
      <xdr:colOff>638175</xdr:colOff>
      <xdr:row>20</xdr:row>
      <xdr:rowOff>142875</xdr:rowOff>
    </xdr:from>
    <xdr:to>
      <xdr:col>7</xdr:col>
      <xdr:colOff>561975</xdr:colOff>
      <xdr:row>22</xdr:row>
      <xdr:rowOff>57150</xdr:rowOff>
    </xdr:to>
    <xdr:sp macro="" textlink="">
      <xdr:nvSpPr>
        <xdr:cNvPr id="1163" name="Text 139"/>
        <xdr:cNvSpPr>
          <a:spLocks noChangeArrowheads="1"/>
        </xdr:cNvSpPr>
      </xdr:nvSpPr>
      <xdr:spPr bwMode="auto">
        <a:xfrm>
          <a:off x="1285875" y="4352925"/>
          <a:ext cx="3876675" cy="276225"/>
        </a:xfrm>
        <a:prstGeom prst="roundRect">
          <a:avLst>
            <a:gd name="adj" fmla="val 0"/>
          </a:avLst>
        </a:prstGeom>
        <a:solidFill>
          <a:srgbClr xmlns:mc="http://schemas.openxmlformats.org/markup-compatibility/2006" xmlns:a14="http://schemas.microsoft.com/office/drawing/2010/main" val="FFFFC0" mc:Ignorable="a14" a14:legacySpreadsheetColorIndex="26"/>
        </a:solidFill>
        <a:ln w="1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de-DE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 Festlegung Kerndurchmesser </a:t>
          </a:r>
          <a:r>
            <a:rPr lang="de-DE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d</a:t>
          </a:r>
          <a:r>
            <a:rPr lang="de-DE" sz="1100" b="1" i="0" u="none" strike="noStrike" baseline="-25000">
              <a:solidFill>
                <a:srgbClr val="FF0000"/>
              </a:solidFill>
              <a:latin typeface="Arial"/>
              <a:cs typeface="Arial"/>
            </a:rPr>
            <a:t>3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20</xdr:row>
          <xdr:rowOff>180975</xdr:rowOff>
        </xdr:from>
        <xdr:to>
          <xdr:col>7</xdr:col>
          <xdr:colOff>542925</xdr:colOff>
          <xdr:row>22</xdr:row>
          <xdr:rowOff>19050</xdr:rowOff>
        </xdr:to>
        <xdr:sp macro="" textlink="">
          <xdr:nvSpPr>
            <xdr:cNvPr id="1259" name="Drop Down 235" hidden="1">
              <a:extLst>
                <a:ext uri="{63B3BB69-23CF-44E3-9099-C40C66FF867C}">
                  <a14:compatExt spid="_x0000_s12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5</xdr:col>
      <xdr:colOff>66675</xdr:colOff>
      <xdr:row>21</xdr:row>
      <xdr:rowOff>76200</xdr:rowOff>
    </xdr:from>
    <xdr:to>
      <xdr:col>5</xdr:col>
      <xdr:colOff>638175</xdr:colOff>
      <xdr:row>21</xdr:row>
      <xdr:rowOff>76200</xdr:rowOff>
    </xdr:to>
    <xdr:sp macro="" textlink="">
      <xdr:nvSpPr>
        <xdr:cNvPr id="1263" name="Line 239"/>
        <xdr:cNvSpPr>
          <a:spLocks noChangeShapeType="1"/>
        </xdr:cNvSpPr>
      </xdr:nvSpPr>
      <xdr:spPr bwMode="auto">
        <a:xfrm>
          <a:off x="3371850" y="4486275"/>
          <a:ext cx="571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158</xdr:row>
      <xdr:rowOff>57150</xdr:rowOff>
    </xdr:from>
    <xdr:to>
      <xdr:col>13</xdr:col>
      <xdr:colOff>228600</xdr:colOff>
      <xdr:row>274</xdr:row>
      <xdr:rowOff>104775</xdr:rowOff>
    </xdr:to>
    <xdr:sp macro="" textlink="">
      <xdr:nvSpPr>
        <xdr:cNvPr id="1265" name="Rectangle 241"/>
        <xdr:cNvSpPr>
          <a:spLocks noChangeArrowheads="1"/>
        </xdr:cNvSpPr>
      </xdr:nvSpPr>
      <xdr:spPr bwMode="auto">
        <a:xfrm>
          <a:off x="695325" y="29508450"/>
          <a:ext cx="8153400" cy="18830925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342900</xdr:colOff>
          <xdr:row>0</xdr:row>
          <xdr:rowOff>76200</xdr:rowOff>
        </xdr:from>
        <xdr:to>
          <xdr:col>1</xdr:col>
          <xdr:colOff>704850</xdr:colOff>
          <xdr:row>1</xdr:row>
          <xdr:rowOff>114300</xdr:rowOff>
        </xdr:to>
        <xdr:sp macro="" textlink="">
          <xdr:nvSpPr>
            <xdr:cNvPr id="2138" name="Button 90" hidden="1">
              <a:extLst>
                <a:ext uri="{63B3BB69-23CF-44E3-9099-C40C66FF867C}">
                  <a14:compatExt spid="_x0000_s2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zurück zur Eingabe</a:t>
              </a:r>
            </a:p>
          </xdr:txBody>
        </xdr:sp>
        <xdr:clientData fPrintsWithSheet="0"/>
      </xdr:twoCellAnchor>
    </mc:Choice>
    <mc:Fallback/>
  </mc:AlternateContent>
  <xdr:twoCellAnchor>
    <xdr:from>
      <xdr:col>0</xdr:col>
      <xdr:colOff>295275</xdr:colOff>
      <xdr:row>2</xdr:row>
      <xdr:rowOff>9525</xdr:rowOff>
    </xdr:from>
    <xdr:to>
      <xdr:col>6</xdr:col>
      <xdr:colOff>628650</xdr:colOff>
      <xdr:row>12</xdr:row>
      <xdr:rowOff>38100</xdr:rowOff>
    </xdr:to>
    <xdr:sp macro="" textlink="">
      <xdr:nvSpPr>
        <xdr:cNvPr id="2074" name="Rechteck 26"/>
        <xdr:cNvSpPr>
          <a:spLocks noChangeArrowheads="1"/>
        </xdr:cNvSpPr>
      </xdr:nvSpPr>
      <xdr:spPr bwMode="auto">
        <a:xfrm>
          <a:off x="295275" y="333375"/>
          <a:ext cx="4905375" cy="164782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C0" mc:Ignorable="a14" a14:legacySpreadsheetColorIndex="26"/>
        </a:solidFill>
        <a:ln w="1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</xdr:spPr>
    </xdr:sp>
    <xdr:clientData/>
  </xdr:twoCellAnchor>
  <xdr:twoCellAnchor>
    <xdr:from>
      <xdr:col>0</xdr:col>
      <xdr:colOff>304800</xdr:colOff>
      <xdr:row>2</xdr:row>
      <xdr:rowOff>133350</xdr:rowOff>
    </xdr:from>
    <xdr:to>
      <xdr:col>2</xdr:col>
      <xdr:colOff>381000</xdr:colOff>
      <xdr:row>11</xdr:row>
      <xdr:rowOff>76200</xdr:rowOff>
    </xdr:to>
    <xdr:grpSp>
      <xdr:nvGrpSpPr>
        <xdr:cNvPr id="2142" name="Group 94"/>
        <xdr:cNvGrpSpPr>
          <a:grpSpLocks/>
        </xdr:cNvGrpSpPr>
      </xdr:nvGrpSpPr>
      <xdr:grpSpPr bwMode="auto">
        <a:xfrm>
          <a:off x="304800" y="457200"/>
          <a:ext cx="1600200" cy="1400175"/>
          <a:chOff x="640000" y="960000"/>
          <a:chExt cx="3360000" cy="2940000"/>
        </a:xfrm>
      </xdr:grpSpPr>
      <xdr:sp macro="" textlink="">
        <xdr:nvSpPr>
          <xdr:cNvPr id="2050" name="Oval 2"/>
          <xdr:cNvSpPr>
            <a:spLocks noChangeArrowheads="1"/>
          </xdr:cNvSpPr>
        </xdr:nvSpPr>
        <xdr:spPr bwMode="auto">
          <a:xfrm>
            <a:off x="1540000" y="1380000"/>
            <a:ext cx="500000" cy="520000"/>
          </a:xfrm>
          <a:prstGeom prst="ellipse">
            <a:avLst/>
          </a:prstGeom>
          <a:noFill/>
          <a:ln w="17145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2051" name="Oval 3"/>
          <xdr:cNvSpPr>
            <a:spLocks noChangeArrowheads="1"/>
          </xdr:cNvSpPr>
        </xdr:nvSpPr>
        <xdr:spPr bwMode="auto">
          <a:xfrm>
            <a:off x="2620000" y="1380000"/>
            <a:ext cx="500000" cy="520000"/>
          </a:xfrm>
          <a:prstGeom prst="ellipse">
            <a:avLst/>
          </a:prstGeom>
          <a:noFill/>
          <a:ln w="17145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2053" name="Rectangle 5"/>
          <xdr:cNvSpPr>
            <a:spLocks noChangeArrowheads="1"/>
          </xdr:cNvSpPr>
        </xdr:nvSpPr>
        <xdr:spPr bwMode="auto">
          <a:xfrm>
            <a:off x="1820000" y="1300000"/>
            <a:ext cx="1060000" cy="70000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C0" mc:Ignorable="a14" a14:legacySpreadsheetColorIndex="26"/>
          </a:solid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54" name="Rectangle 6"/>
          <xdr:cNvSpPr>
            <a:spLocks noChangeArrowheads="1"/>
          </xdr:cNvSpPr>
        </xdr:nvSpPr>
        <xdr:spPr bwMode="auto">
          <a:xfrm>
            <a:off x="1360000" y="1640000"/>
            <a:ext cx="1920000" cy="40000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C0" mc:Ignorable="a14" a14:legacySpreadsheetColorIndex="26"/>
          </a:solid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55" name="Line 7"/>
          <xdr:cNvSpPr>
            <a:spLocks noChangeShapeType="1"/>
          </xdr:cNvSpPr>
        </xdr:nvSpPr>
        <xdr:spPr bwMode="auto">
          <a:xfrm>
            <a:off x="1780000" y="1380000"/>
            <a:ext cx="1120000" cy="0"/>
          </a:xfrm>
          <a:prstGeom prst="line">
            <a:avLst/>
          </a:prstGeom>
          <a:noFill/>
          <a:ln w="17145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56" name="Line 8"/>
          <xdr:cNvSpPr>
            <a:spLocks noChangeShapeType="1"/>
          </xdr:cNvSpPr>
        </xdr:nvSpPr>
        <xdr:spPr bwMode="auto">
          <a:xfrm>
            <a:off x="1540000" y="1620000"/>
            <a:ext cx="0" cy="1740000"/>
          </a:xfrm>
          <a:prstGeom prst="line">
            <a:avLst/>
          </a:prstGeom>
          <a:noFill/>
          <a:ln w="17145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57" name="Line 9"/>
          <xdr:cNvSpPr>
            <a:spLocks noChangeShapeType="1"/>
          </xdr:cNvSpPr>
        </xdr:nvSpPr>
        <xdr:spPr bwMode="auto">
          <a:xfrm>
            <a:off x="3120000" y="1640000"/>
            <a:ext cx="0" cy="1740000"/>
          </a:xfrm>
          <a:prstGeom prst="line">
            <a:avLst/>
          </a:prstGeom>
          <a:noFill/>
          <a:ln w="17145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58" name="Rectangle 10"/>
          <xdr:cNvSpPr>
            <a:spLocks noChangeArrowheads="1"/>
          </xdr:cNvSpPr>
        </xdr:nvSpPr>
        <xdr:spPr bwMode="auto">
          <a:xfrm>
            <a:off x="1320000" y="3320000"/>
            <a:ext cx="1980000" cy="16000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059" name="Rectangle 11"/>
          <xdr:cNvSpPr>
            <a:spLocks noChangeArrowheads="1"/>
          </xdr:cNvSpPr>
        </xdr:nvSpPr>
        <xdr:spPr bwMode="auto">
          <a:xfrm>
            <a:off x="2100000" y="1320000"/>
            <a:ext cx="400000" cy="12000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062" name="Rectangle 14"/>
          <xdr:cNvSpPr>
            <a:spLocks noChangeArrowheads="1"/>
          </xdr:cNvSpPr>
        </xdr:nvSpPr>
        <xdr:spPr bwMode="auto">
          <a:xfrm>
            <a:off x="2220000" y="1180000"/>
            <a:ext cx="160000" cy="192000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E3E3E3" mc:Ignorable="a14" a14:legacySpreadsheetColorIndex="47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060" name="Line 12"/>
          <xdr:cNvSpPr>
            <a:spLocks noChangeShapeType="1"/>
          </xdr:cNvSpPr>
        </xdr:nvSpPr>
        <xdr:spPr bwMode="auto">
          <a:xfrm>
            <a:off x="2300000" y="1120000"/>
            <a:ext cx="0" cy="2140000"/>
          </a:xfrm>
          <a:prstGeom prst="line">
            <a:avLst/>
          </a:prstGeom>
          <a:noFill/>
          <a:ln w="1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prstDash val="lgDash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5" name="Rectangle 17"/>
          <xdr:cNvSpPr>
            <a:spLocks noChangeArrowheads="1"/>
          </xdr:cNvSpPr>
        </xdr:nvSpPr>
        <xdr:spPr bwMode="auto">
          <a:xfrm>
            <a:off x="2180000" y="3100000"/>
            <a:ext cx="240000" cy="4000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E3E3E3" mc:Ignorable="a14" a14:legacySpreadsheetColorIndex="47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068" name="Line 20"/>
          <xdr:cNvSpPr>
            <a:spLocks noChangeShapeType="1"/>
          </xdr:cNvSpPr>
        </xdr:nvSpPr>
        <xdr:spPr bwMode="auto">
          <a:xfrm flipV="1">
            <a:off x="2300000" y="3140000"/>
            <a:ext cx="0" cy="720000"/>
          </a:xfrm>
          <a:prstGeom prst="line">
            <a:avLst/>
          </a:prstGeom>
          <a:noFill/>
          <a:ln w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69" name="Line 21"/>
          <xdr:cNvSpPr>
            <a:spLocks noChangeShapeType="1"/>
          </xdr:cNvSpPr>
        </xdr:nvSpPr>
        <xdr:spPr bwMode="auto">
          <a:xfrm>
            <a:off x="3260000" y="1420000"/>
            <a:ext cx="740000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0" name="Line 22"/>
          <xdr:cNvSpPr>
            <a:spLocks noChangeShapeType="1"/>
          </xdr:cNvSpPr>
        </xdr:nvSpPr>
        <xdr:spPr bwMode="auto">
          <a:xfrm>
            <a:off x="3240000" y="3220000"/>
            <a:ext cx="740000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1" name="Line 23"/>
          <xdr:cNvSpPr>
            <a:spLocks noChangeShapeType="1"/>
          </xdr:cNvSpPr>
        </xdr:nvSpPr>
        <xdr:spPr bwMode="auto">
          <a:xfrm>
            <a:off x="3880000" y="1420000"/>
            <a:ext cx="0" cy="180000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 type="triangle" w="sm" len="sm"/>
            <a:tailEnd type="triangle" w="sm" len="sm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72" name="Text 24"/>
          <xdr:cNvSpPr txBox="1">
            <a:spLocks noChangeArrowheads="1"/>
          </xdr:cNvSpPr>
        </xdr:nvSpPr>
        <xdr:spPr bwMode="auto">
          <a:xfrm>
            <a:off x="3580000" y="2180000"/>
            <a:ext cx="240000" cy="32000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DE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</a:t>
            </a:r>
          </a:p>
        </xdr:txBody>
      </xdr:sp>
      <xdr:sp macro="" textlink="">
        <xdr:nvSpPr>
          <xdr:cNvPr id="2075" name="Text 27"/>
          <xdr:cNvSpPr txBox="1">
            <a:spLocks noChangeArrowheads="1"/>
          </xdr:cNvSpPr>
        </xdr:nvSpPr>
        <xdr:spPr bwMode="auto">
          <a:xfrm>
            <a:off x="1920000" y="3560000"/>
            <a:ext cx="260000" cy="34000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C0" mc:Ignorable="a14" a14:legacySpreadsheetColorIndex="26"/>
          </a:solid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DE" sz="1000" b="1" i="0" u="none" strike="noStrike" baseline="0">
                <a:solidFill>
                  <a:srgbClr val="FF0000"/>
                </a:solidFill>
                <a:latin typeface="Arial"/>
                <a:cs typeface="Arial"/>
              </a:rPr>
              <a:t>F</a:t>
            </a:r>
          </a:p>
        </xdr:txBody>
      </xdr:sp>
      <xdr:grpSp>
        <xdr:nvGrpSpPr>
          <xdr:cNvPr id="2081" name="Group 33"/>
          <xdr:cNvGrpSpPr>
            <a:grpSpLocks/>
          </xdr:cNvGrpSpPr>
        </xdr:nvGrpSpPr>
        <xdr:grpSpPr bwMode="auto">
          <a:xfrm>
            <a:off x="1820000" y="960000"/>
            <a:ext cx="980000" cy="260000"/>
            <a:chOff x="1820000" y="960000"/>
            <a:chExt cx="980000" cy="260000"/>
          </a:xfrm>
        </xdr:grpSpPr>
        <xdr:sp macro="" textlink="">
          <xdr:nvSpPr>
            <xdr:cNvPr id="2064" name="Rectangle 16"/>
            <xdr:cNvSpPr>
              <a:spLocks noChangeArrowheads="1"/>
            </xdr:cNvSpPr>
          </xdr:nvSpPr>
          <xdr:spPr bwMode="auto">
            <a:xfrm>
              <a:off x="1820000" y="1040000"/>
              <a:ext cx="940000" cy="4000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E3E3E3" mc:Ignorable="a14" a14:legacySpreadsheetColorIndex="47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</xdr:sp>
        <xdr:sp macro="" textlink="">
          <xdr:nvSpPr>
            <xdr:cNvPr id="2066" name="Rectangle 18"/>
            <xdr:cNvSpPr>
              <a:spLocks noChangeArrowheads="1"/>
            </xdr:cNvSpPr>
          </xdr:nvSpPr>
          <xdr:spPr bwMode="auto">
            <a:xfrm>
              <a:off x="1820000" y="1000000"/>
              <a:ext cx="40000" cy="12000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E3E3E3" mc:Ignorable="a14" a14:legacySpreadsheetColorIndex="47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</xdr:sp>
        <xdr:sp macro="" textlink="">
          <xdr:nvSpPr>
            <xdr:cNvPr id="2067" name="Rectangle 19"/>
            <xdr:cNvSpPr>
              <a:spLocks noChangeArrowheads="1"/>
            </xdr:cNvSpPr>
          </xdr:nvSpPr>
          <xdr:spPr bwMode="auto">
            <a:xfrm>
              <a:off x="2760000" y="1000000"/>
              <a:ext cx="40000" cy="12000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E3E3E3" mc:Ignorable="a14" a14:legacySpreadsheetColorIndex="47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</xdr:sp>
        <xdr:sp macro="" textlink="">
          <xdr:nvSpPr>
            <xdr:cNvPr id="2063" name="Rectangle 15"/>
            <xdr:cNvSpPr>
              <a:spLocks noChangeArrowheads="1"/>
            </xdr:cNvSpPr>
          </xdr:nvSpPr>
          <xdr:spPr bwMode="auto">
            <a:xfrm>
              <a:off x="2180000" y="960000"/>
              <a:ext cx="240000" cy="260000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E3E3E3" mc:Ignorable="a14" a14:legacySpreadsheetColorIndex="47"/>
            </a:solidFill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</xdr:sp>
      </xdr:grpSp>
      <xdr:sp macro="" textlink="">
        <xdr:nvSpPr>
          <xdr:cNvPr id="2125" name="Text 77"/>
          <xdr:cNvSpPr txBox="1">
            <a:spLocks noChangeArrowheads="1"/>
          </xdr:cNvSpPr>
        </xdr:nvSpPr>
        <xdr:spPr bwMode="auto">
          <a:xfrm>
            <a:off x="640000" y="1800000"/>
            <a:ext cx="1500000" cy="28000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C0" mc:Ignorable="a14" a14:legacySpreadsheetColorIndex="26"/>
          </a:solid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t" upright="1"/>
          <a:lstStyle/>
          <a:p>
            <a:pPr algn="ctr" rtl="0">
              <a:defRPr sz="1000"/>
            </a:pPr>
            <a:r>
              <a:rPr lang="de-DE" sz="700" b="0" i="0" u="none" strike="noStrike" baseline="0">
                <a:solidFill>
                  <a:srgbClr val="0000FF"/>
                </a:solidFill>
                <a:latin typeface="Arial"/>
                <a:cs typeface="Arial"/>
              </a:rPr>
              <a:t>Führungsmutter</a:t>
            </a:r>
          </a:p>
        </xdr:txBody>
      </xdr:sp>
      <xdr:sp macro="" textlink="">
        <xdr:nvSpPr>
          <xdr:cNvPr id="2126" name="Line 78"/>
          <xdr:cNvSpPr>
            <a:spLocks noChangeShapeType="1"/>
          </xdr:cNvSpPr>
        </xdr:nvSpPr>
        <xdr:spPr bwMode="auto">
          <a:xfrm flipH="1">
            <a:off x="1820000" y="1400000"/>
            <a:ext cx="300000" cy="400000"/>
          </a:xfrm>
          <a:prstGeom prst="line">
            <a:avLst/>
          </a:prstGeom>
          <a:noFill/>
          <a:ln w="1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31" name="Text 83"/>
          <xdr:cNvSpPr txBox="1">
            <a:spLocks noChangeArrowheads="1"/>
          </xdr:cNvSpPr>
        </xdr:nvSpPr>
        <xdr:spPr bwMode="auto">
          <a:xfrm>
            <a:off x="840000" y="2520000"/>
            <a:ext cx="1140000" cy="28000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C0" mc:Ignorable="a14" a14:legacySpreadsheetColorIndex="26"/>
          </a:solid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0" anchor="t" upright="1"/>
          <a:lstStyle/>
          <a:p>
            <a:pPr algn="ctr" rtl="0">
              <a:defRPr sz="1000"/>
            </a:pPr>
            <a:r>
              <a:rPr lang="de-DE" sz="700" b="0" i="0" u="none" strike="noStrike" baseline="0">
                <a:solidFill>
                  <a:srgbClr val="0000FF"/>
                </a:solidFill>
                <a:latin typeface="Arial"/>
                <a:cs typeface="Arial"/>
              </a:rPr>
              <a:t>Druckplatte</a:t>
            </a:r>
          </a:p>
        </xdr:txBody>
      </xdr:sp>
      <xdr:sp macro="" textlink="">
        <xdr:nvSpPr>
          <xdr:cNvPr id="2132" name="Line 84"/>
          <xdr:cNvSpPr>
            <a:spLocks noChangeShapeType="1"/>
          </xdr:cNvSpPr>
        </xdr:nvSpPr>
        <xdr:spPr bwMode="auto">
          <a:xfrm>
            <a:off x="1940000" y="2800000"/>
            <a:ext cx="260000" cy="320000"/>
          </a:xfrm>
          <a:prstGeom prst="line">
            <a:avLst/>
          </a:prstGeom>
          <a:noFill/>
          <a:ln w="1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</xdr:col>
      <xdr:colOff>590550</xdr:colOff>
      <xdr:row>5</xdr:row>
      <xdr:rowOff>95250</xdr:rowOff>
    </xdr:from>
    <xdr:to>
      <xdr:col>6</xdr:col>
      <xdr:colOff>381000</xdr:colOff>
      <xdr:row>11</xdr:row>
      <xdr:rowOff>9525</xdr:rowOff>
    </xdr:to>
    <xdr:sp macro="" textlink="">
      <xdr:nvSpPr>
        <xdr:cNvPr id="2077" name="Text 29"/>
        <xdr:cNvSpPr txBox="1">
          <a:spLocks noChangeArrowheads="1"/>
        </xdr:cNvSpPr>
      </xdr:nvSpPr>
      <xdr:spPr bwMode="auto">
        <a:xfrm>
          <a:off x="2114550" y="904875"/>
          <a:ext cx="2838450" cy="885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0" mc:Ignorable="a14" a14:legacySpreadsheetColorIndex="26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FF0000"/>
              </a:solidFill>
              <a:latin typeface="Arial"/>
              <a:cs typeface="Arial"/>
            </a:rPr>
            <a:t>oberhalb der Spindelmutter Beanspruchung auf Torsion;</a:t>
          </a:r>
        </a:p>
        <a:p>
          <a:pPr algn="ctr" rtl="0">
            <a:defRPr sz="1000"/>
          </a:pPr>
          <a:r>
            <a:rPr lang="de-DE" sz="1000" b="0" i="0" u="none" strike="noStrike" baseline="0">
              <a:solidFill>
                <a:srgbClr val="FF0000"/>
              </a:solidFill>
              <a:latin typeface="Arial"/>
              <a:cs typeface="Arial"/>
            </a:rPr>
            <a:t>unterhalb der Spindelmutter Beanspruchung auf Druck (die geringe Auflagereibung kann meistens vernachlässigt werden.</a:t>
          </a:r>
        </a:p>
      </xdr:txBody>
    </xdr:sp>
    <xdr:clientData/>
  </xdr:twoCellAnchor>
  <xdr:twoCellAnchor>
    <xdr:from>
      <xdr:col>3</xdr:col>
      <xdr:colOff>28575</xdr:colOff>
      <xdr:row>2</xdr:row>
      <xdr:rowOff>123825</xdr:rowOff>
    </xdr:from>
    <xdr:to>
      <xdr:col>6</xdr:col>
      <xdr:colOff>85725</xdr:colOff>
      <xdr:row>5</xdr:row>
      <xdr:rowOff>28575</xdr:rowOff>
    </xdr:to>
    <xdr:sp macro="" textlink="">
      <xdr:nvSpPr>
        <xdr:cNvPr id="2076" name="Text 28"/>
        <xdr:cNvSpPr txBox="1">
          <a:spLocks noChangeArrowheads="1"/>
        </xdr:cNvSpPr>
      </xdr:nvSpPr>
      <xdr:spPr bwMode="auto">
        <a:xfrm>
          <a:off x="2314575" y="447675"/>
          <a:ext cx="2343150" cy="3905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0" mc:Ignorable="a14" a14:legacySpreadsheetColorIndex="26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FF"/>
              </a:solidFill>
              <a:latin typeface="Arial"/>
              <a:cs typeface="Arial"/>
            </a:rPr>
            <a:t>Die Spindel wird nicht geführt; Knickfall 1 vorsehen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304800</xdr:colOff>
      <xdr:row>12</xdr:row>
      <xdr:rowOff>104775</xdr:rowOff>
    </xdr:from>
    <xdr:to>
      <xdr:col>6</xdr:col>
      <xdr:colOff>695325</xdr:colOff>
      <xdr:row>22</xdr:row>
      <xdr:rowOff>133350</xdr:rowOff>
    </xdr:to>
    <xdr:sp macro="" textlink="">
      <xdr:nvSpPr>
        <xdr:cNvPr id="2090" name="Rechteck 42"/>
        <xdr:cNvSpPr>
          <a:spLocks noChangeArrowheads="1"/>
        </xdr:cNvSpPr>
      </xdr:nvSpPr>
      <xdr:spPr bwMode="auto">
        <a:xfrm>
          <a:off x="304800" y="2047875"/>
          <a:ext cx="4962525" cy="164782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C0" mc:Ignorable="a14" a14:legacySpreadsheetColorIndex="26"/>
        </a:solidFill>
        <a:ln w="1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</xdr:spPr>
    </xdr:sp>
    <xdr:clientData/>
  </xdr:twoCellAnchor>
  <xdr:twoCellAnchor>
    <xdr:from>
      <xdr:col>1</xdr:col>
      <xdr:colOff>190500</xdr:colOff>
      <xdr:row>18</xdr:row>
      <xdr:rowOff>0</xdr:rowOff>
    </xdr:from>
    <xdr:to>
      <xdr:col>1</xdr:col>
      <xdr:colOff>495300</xdr:colOff>
      <xdr:row>19</xdr:row>
      <xdr:rowOff>142875</xdr:rowOff>
    </xdr:to>
    <xdr:sp macro="" textlink="">
      <xdr:nvSpPr>
        <xdr:cNvPr id="2119" name="Rectangle 71"/>
        <xdr:cNvSpPr>
          <a:spLocks noChangeArrowheads="1"/>
        </xdr:cNvSpPr>
      </xdr:nvSpPr>
      <xdr:spPr bwMode="auto">
        <a:xfrm>
          <a:off x="952500" y="2914650"/>
          <a:ext cx="304800" cy="304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E3E3E3" mc:Ignorable="a14" a14:legacySpreadsheetColorIndex="4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276225</xdr:colOff>
      <xdr:row>18</xdr:row>
      <xdr:rowOff>57150</xdr:rowOff>
    </xdr:from>
    <xdr:to>
      <xdr:col>1</xdr:col>
      <xdr:colOff>409575</xdr:colOff>
      <xdr:row>19</xdr:row>
      <xdr:rowOff>142875</xdr:rowOff>
    </xdr:to>
    <xdr:sp macro="" textlink="">
      <xdr:nvSpPr>
        <xdr:cNvPr id="2120" name="Rectangle 72"/>
        <xdr:cNvSpPr>
          <a:spLocks noChangeArrowheads="1"/>
        </xdr:cNvSpPr>
      </xdr:nvSpPr>
      <xdr:spPr bwMode="auto">
        <a:xfrm>
          <a:off x="1038225" y="2971800"/>
          <a:ext cx="133350" cy="247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742950</xdr:colOff>
      <xdr:row>16</xdr:row>
      <xdr:rowOff>142875</xdr:rowOff>
    </xdr:from>
    <xdr:to>
      <xdr:col>1</xdr:col>
      <xdr:colOff>723900</xdr:colOff>
      <xdr:row>17</xdr:row>
      <xdr:rowOff>9525</xdr:rowOff>
    </xdr:to>
    <xdr:sp macro="" textlink="">
      <xdr:nvSpPr>
        <xdr:cNvPr id="2117" name="Zeichnung 69"/>
        <xdr:cNvSpPr>
          <a:spLocks/>
        </xdr:cNvSpPr>
      </xdr:nvSpPr>
      <xdr:spPr bwMode="auto">
        <a:xfrm>
          <a:off x="742950" y="2733675"/>
          <a:ext cx="742950" cy="28575"/>
        </a:xfrm>
        <a:custGeom>
          <a:avLst/>
          <a:gdLst>
            <a:gd name="T0" fmla="*/ 0 w 16384"/>
            <a:gd name="T1" fmla="*/ 0 h 16384"/>
            <a:gd name="T2" fmla="*/ 417 w 16384"/>
            <a:gd name="T3" fmla="*/ 0 h 16384"/>
            <a:gd name="T4" fmla="*/ 730 w 16384"/>
            <a:gd name="T5" fmla="*/ 2731 h 16384"/>
            <a:gd name="T6" fmla="*/ 1357 w 16384"/>
            <a:gd name="T7" fmla="*/ 2731 h 16384"/>
            <a:gd name="T8" fmla="*/ 1670 w 16384"/>
            <a:gd name="T9" fmla="*/ 8192 h 16384"/>
            <a:gd name="T10" fmla="*/ 3966 w 16384"/>
            <a:gd name="T11" fmla="*/ 8192 h 16384"/>
            <a:gd name="T12" fmla="*/ 4592 w 16384"/>
            <a:gd name="T13" fmla="*/ 5461 h 16384"/>
            <a:gd name="T14" fmla="*/ 4905 w 16384"/>
            <a:gd name="T15" fmla="*/ 2731 h 16384"/>
            <a:gd name="T16" fmla="*/ 7514 w 16384"/>
            <a:gd name="T17" fmla="*/ 2731 h 16384"/>
            <a:gd name="T18" fmla="*/ 7827 w 16384"/>
            <a:gd name="T19" fmla="*/ 0 h 16384"/>
            <a:gd name="T20" fmla="*/ 9079 w 16384"/>
            <a:gd name="T21" fmla="*/ 5461 h 16384"/>
            <a:gd name="T22" fmla="*/ 9392 w 16384"/>
            <a:gd name="T23" fmla="*/ 8192 h 16384"/>
            <a:gd name="T24" fmla="*/ 10227 w 16384"/>
            <a:gd name="T25" fmla="*/ 5461 h 16384"/>
            <a:gd name="T26" fmla="*/ 10853 w 16384"/>
            <a:gd name="T27" fmla="*/ 2731 h 16384"/>
            <a:gd name="T28" fmla="*/ 11271 w 16384"/>
            <a:gd name="T29" fmla="*/ 0 h 16384"/>
            <a:gd name="T30" fmla="*/ 12001 w 16384"/>
            <a:gd name="T31" fmla="*/ 0 h 16384"/>
            <a:gd name="T32" fmla="*/ 12940 w 16384"/>
            <a:gd name="T33" fmla="*/ 8192 h 16384"/>
            <a:gd name="T34" fmla="*/ 15340 w 16384"/>
            <a:gd name="T35" fmla="*/ 8192 h 16384"/>
            <a:gd name="T36" fmla="*/ 15654 w 16384"/>
            <a:gd name="T37" fmla="*/ 10923 h 16384"/>
            <a:gd name="T38" fmla="*/ 15967 w 16384"/>
            <a:gd name="T39" fmla="*/ 16384 h 16384"/>
            <a:gd name="T40" fmla="*/ 16280 w 16384"/>
            <a:gd name="T41" fmla="*/ 13653 h 16384"/>
            <a:gd name="T42" fmla="*/ 16384 w 16384"/>
            <a:gd name="T43" fmla="*/ 13653 h 1638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</a:cxnLst>
          <a:rect l="0" t="0" r="r" b="b"/>
          <a:pathLst>
            <a:path w="16384" h="16384">
              <a:moveTo>
                <a:pt x="0" y="0"/>
              </a:moveTo>
              <a:lnTo>
                <a:pt x="417" y="0"/>
              </a:lnTo>
              <a:lnTo>
                <a:pt x="730" y="2731"/>
              </a:lnTo>
              <a:lnTo>
                <a:pt x="1357" y="2731"/>
              </a:lnTo>
              <a:lnTo>
                <a:pt x="1670" y="8192"/>
              </a:lnTo>
              <a:lnTo>
                <a:pt x="3966" y="8192"/>
              </a:lnTo>
              <a:lnTo>
                <a:pt x="4592" y="5461"/>
              </a:lnTo>
              <a:lnTo>
                <a:pt x="4905" y="2731"/>
              </a:lnTo>
              <a:lnTo>
                <a:pt x="7514" y="2731"/>
              </a:lnTo>
              <a:lnTo>
                <a:pt x="7827" y="0"/>
              </a:lnTo>
              <a:lnTo>
                <a:pt x="9079" y="5461"/>
              </a:lnTo>
              <a:lnTo>
                <a:pt x="9392" y="8192"/>
              </a:lnTo>
              <a:lnTo>
                <a:pt x="10227" y="5461"/>
              </a:lnTo>
              <a:lnTo>
                <a:pt x="10853" y="2731"/>
              </a:lnTo>
              <a:lnTo>
                <a:pt x="11271" y="0"/>
              </a:lnTo>
              <a:lnTo>
                <a:pt x="12001" y="0"/>
              </a:lnTo>
              <a:lnTo>
                <a:pt x="12940" y="8192"/>
              </a:lnTo>
              <a:lnTo>
                <a:pt x="15340" y="8192"/>
              </a:lnTo>
              <a:lnTo>
                <a:pt x="15654" y="10923"/>
              </a:lnTo>
              <a:lnTo>
                <a:pt x="15967" y="16384"/>
              </a:lnTo>
              <a:lnTo>
                <a:pt x="16280" y="13653"/>
              </a:lnTo>
              <a:lnTo>
                <a:pt x="16384" y="13653"/>
              </a:lnTo>
            </a:path>
          </a:pathLst>
        </a:cu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0</xdr:col>
      <xdr:colOff>742950</xdr:colOff>
      <xdr:row>14</xdr:row>
      <xdr:rowOff>47625</xdr:rowOff>
    </xdr:from>
    <xdr:to>
      <xdr:col>1</xdr:col>
      <xdr:colOff>219075</xdr:colOff>
      <xdr:row>15</xdr:row>
      <xdr:rowOff>133350</xdr:rowOff>
    </xdr:to>
    <xdr:sp macro="" textlink="">
      <xdr:nvSpPr>
        <xdr:cNvPr id="2091" name="Oval 43"/>
        <xdr:cNvSpPr>
          <a:spLocks noChangeArrowheads="1"/>
        </xdr:cNvSpPr>
      </xdr:nvSpPr>
      <xdr:spPr bwMode="auto">
        <a:xfrm>
          <a:off x="742950" y="2314575"/>
          <a:ext cx="238125" cy="247650"/>
        </a:xfrm>
        <a:prstGeom prst="ellips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495300</xdr:colOff>
      <xdr:row>14</xdr:row>
      <xdr:rowOff>47625</xdr:rowOff>
    </xdr:from>
    <xdr:to>
      <xdr:col>1</xdr:col>
      <xdr:colOff>733425</xdr:colOff>
      <xdr:row>15</xdr:row>
      <xdr:rowOff>133350</xdr:rowOff>
    </xdr:to>
    <xdr:sp macro="" textlink="">
      <xdr:nvSpPr>
        <xdr:cNvPr id="2092" name="Oval 44"/>
        <xdr:cNvSpPr>
          <a:spLocks noChangeArrowheads="1"/>
        </xdr:cNvSpPr>
      </xdr:nvSpPr>
      <xdr:spPr bwMode="auto">
        <a:xfrm>
          <a:off x="1257300" y="2314575"/>
          <a:ext cx="238125" cy="247650"/>
        </a:xfrm>
        <a:prstGeom prst="ellips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114300</xdr:colOff>
      <xdr:row>14</xdr:row>
      <xdr:rowOff>9525</xdr:rowOff>
    </xdr:from>
    <xdr:to>
      <xdr:col>1</xdr:col>
      <xdr:colOff>619125</xdr:colOff>
      <xdr:row>16</xdr:row>
      <xdr:rowOff>19050</xdr:rowOff>
    </xdr:to>
    <xdr:sp macro="" textlink="">
      <xdr:nvSpPr>
        <xdr:cNvPr id="2093" name="Rectangle 45"/>
        <xdr:cNvSpPr>
          <a:spLocks noChangeArrowheads="1"/>
        </xdr:cNvSpPr>
      </xdr:nvSpPr>
      <xdr:spPr bwMode="auto">
        <a:xfrm>
          <a:off x="876300" y="2276475"/>
          <a:ext cx="50482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0" mc:Ignorable="a14" a14:legacySpreadsheetColorIndex="26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657225</xdr:colOff>
      <xdr:row>15</xdr:row>
      <xdr:rowOff>9525</xdr:rowOff>
    </xdr:from>
    <xdr:to>
      <xdr:col>2</xdr:col>
      <xdr:colOff>47625</xdr:colOff>
      <xdr:row>16</xdr:row>
      <xdr:rowOff>38100</xdr:rowOff>
    </xdr:to>
    <xdr:sp macro="" textlink="">
      <xdr:nvSpPr>
        <xdr:cNvPr id="2094" name="Rectangle 46"/>
        <xdr:cNvSpPr>
          <a:spLocks noChangeArrowheads="1"/>
        </xdr:cNvSpPr>
      </xdr:nvSpPr>
      <xdr:spPr bwMode="auto">
        <a:xfrm>
          <a:off x="657225" y="2438400"/>
          <a:ext cx="91440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0" mc:Ignorable="a14" a14:legacySpreadsheetColorIndex="26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95250</xdr:colOff>
      <xdr:row>14</xdr:row>
      <xdr:rowOff>47625</xdr:rowOff>
    </xdr:from>
    <xdr:to>
      <xdr:col>1</xdr:col>
      <xdr:colOff>628650</xdr:colOff>
      <xdr:row>14</xdr:row>
      <xdr:rowOff>47625</xdr:rowOff>
    </xdr:to>
    <xdr:sp macro="" textlink="">
      <xdr:nvSpPr>
        <xdr:cNvPr id="2095" name="Line 47"/>
        <xdr:cNvSpPr>
          <a:spLocks noChangeShapeType="1"/>
        </xdr:cNvSpPr>
      </xdr:nvSpPr>
      <xdr:spPr bwMode="auto">
        <a:xfrm>
          <a:off x="857250" y="2314575"/>
          <a:ext cx="533400" cy="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742950</xdr:colOff>
      <xdr:row>15</xdr:row>
      <xdr:rowOff>0</xdr:rowOff>
    </xdr:from>
    <xdr:to>
      <xdr:col>0</xdr:col>
      <xdr:colOff>742950</xdr:colOff>
      <xdr:row>16</xdr:row>
      <xdr:rowOff>142875</xdr:rowOff>
    </xdr:to>
    <xdr:sp macro="" textlink="">
      <xdr:nvSpPr>
        <xdr:cNvPr id="2096" name="Line 48"/>
        <xdr:cNvSpPr>
          <a:spLocks noChangeShapeType="1"/>
        </xdr:cNvSpPr>
      </xdr:nvSpPr>
      <xdr:spPr bwMode="auto">
        <a:xfrm flipH="1">
          <a:off x="742950" y="2428875"/>
          <a:ext cx="0" cy="304800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733425</xdr:colOff>
      <xdr:row>15</xdr:row>
      <xdr:rowOff>9525</xdr:rowOff>
    </xdr:from>
    <xdr:to>
      <xdr:col>1</xdr:col>
      <xdr:colOff>733425</xdr:colOff>
      <xdr:row>17</xdr:row>
      <xdr:rowOff>0</xdr:rowOff>
    </xdr:to>
    <xdr:sp macro="" textlink="">
      <xdr:nvSpPr>
        <xdr:cNvPr id="2097" name="Line 49"/>
        <xdr:cNvSpPr>
          <a:spLocks noChangeShapeType="1"/>
        </xdr:cNvSpPr>
      </xdr:nvSpPr>
      <xdr:spPr bwMode="auto">
        <a:xfrm>
          <a:off x="1495425" y="2438400"/>
          <a:ext cx="0" cy="314325"/>
        </a:xfrm>
        <a:prstGeom prst="line">
          <a:avLst/>
        </a:prstGeom>
        <a:noFill/>
        <a:ln w="1714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247650</xdr:colOff>
      <xdr:row>18</xdr:row>
      <xdr:rowOff>0</xdr:rowOff>
    </xdr:from>
    <xdr:to>
      <xdr:col>1</xdr:col>
      <xdr:colOff>438150</xdr:colOff>
      <xdr:row>18</xdr:row>
      <xdr:rowOff>57150</xdr:rowOff>
    </xdr:to>
    <xdr:sp macro="" textlink="">
      <xdr:nvSpPr>
        <xdr:cNvPr id="2099" name="Rectangle 51"/>
        <xdr:cNvSpPr>
          <a:spLocks noChangeArrowheads="1"/>
        </xdr:cNvSpPr>
      </xdr:nvSpPr>
      <xdr:spPr bwMode="auto">
        <a:xfrm>
          <a:off x="1009650" y="2914650"/>
          <a:ext cx="190500" cy="57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FF" mc:Ignorable="a14" a14:legacySpreadsheetColorIndex="1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304800</xdr:colOff>
      <xdr:row>13</xdr:row>
      <xdr:rowOff>114300</xdr:rowOff>
    </xdr:from>
    <xdr:to>
      <xdr:col>1</xdr:col>
      <xdr:colOff>381000</xdr:colOff>
      <xdr:row>19</xdr:row>
      <xdr:rowOff>57150</xdr:rowOff>
    </xdr:to>
    <xdr:sp macro="" textlink="">
      <xdr:nvSpPr>
        <xdr:cNvPr id="2100" name="Rectangle 52"/>
        <xdr:cNvSpPr>
          <a:spLocks noChangeArrowheads="1"/>
        </xdr:cNvSpPr>
      </xdr:nvSpPr>
      <xdr:spPr bwMode="auto">
        <a:xfrm>
          <a:off x="1066800" y="2219325"/>
          <a:ext cx="76200" cy="914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E3E3E3" mc:Ignorable="a14" a14:legacySpreadsheetColorIndex="4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19</xdr:row>
      <xdr:rowOff>133350</xdr:rowOff>
    </xdr:from>
    <xdr:to>
      <xdr:col>1</xdr:col>
      <xdr:colOff>342900</xdr:colOff>
      <xdr:row>21</xdr:row>
      <xdr:rowOff>152400</xdr:rowOff>
    </xdr:to>
    <xdr:sp macro="" textlink="">
      <xdr:nvSpPr>
        <xdr:cNvPr id="2103" name="Line 55"/>
        <xdr:cNvSpPr>
          <a:spLocks noChangeShapeType="1"/>
        </xdr:cNvSpPr>
      </xdr:nvSpPr>
      <xdr:spPr bwMode="auto">
        <a:xfrm flipV="1">
          <a:off x="1104900" y="3209925"/>
          <a:ext cx="0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38100</xdr:colOff>
      <xdr:row>14</xdr:row>
      <xdr:rowOff>66675</xdr:rowOff>
    </xdr:from>
    <xdr:to>
      <xdr:col>2</xdr:col>
      <xdr:colOff>390525</xdr:colOff>
      <xdr:row>14</xdr:row>
      <xdr:rowOff>66675</xdr:rowOff>
    </xdr:to>
    <xdr:sp macro="" textlink="">
      <xdr:nvSpPr>
        <xdr:cNvPr id="2104" name="Line 56"/>
        <xdr:cNvSpPr>
          <a:spLocks noChangeShapeType="1"/>
        </xdr:cNvSpPr>
      </xdr:nvSpPr>
      <xdr:spPr bwMode="auto">
        <a:xfrm>
          <a:off x="1562100" y="2333625"/>
          <a:ext cx="3524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38100</xdr:colOff>
      <xdr:row>19</xdr:row>
      <xdr:rowOff>38100</xdr:rowOff>
    </xdr:from>
    <xdr:to>
      <xdr:col>2</xdr:col>
      <xdr:colOff>390525</xdr:colOff>
      <xdr:row>19</xdr:row>
      <xdr:rowOff>38100</xdr:rowOff>
    </xdr:to>
    <xdr:sp macro="" textlink="">
      <xdr:nvSpPr>
        <xdr:cNvPr id="2105" name="Line 57"/>
        <xdr:cNvSpPr>
          <a:spLocks noChangeShapeType="1"/>
        </xdr:cNvSpPr>
      </xdr:nvSpPr>
      <xdr:spPr bwMode="auto">
        <a:xfrm>
          <a:off x="1562100" y="3114675"/>
          <a:ext cx="3524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333375</xdr:colOff>
      <xdr:row>14</xdr:row>
      <xdr:rowOff>66675</xdr:rowOff>
    </xdr:from>
    <xdr:to>
      <xdr:col>2</xdr:col>
      <xdr:colOff>333375</xdr:colOff>
      <xdr:row>19</xdr:row>
      <xdr:rowOff>38100</xdr:rowOff>
    </xdr:to>
    <xdr:sp macro="" textlink="">
      <xdr:nvSpPr>
        <xdr:cNvPr id="2106" name="Line 58"/>
        <xdr:cNvSpPr>
          <a:spLocks noChangeShapeType="1"/>
        </xdr:cNvSpPr>
      </xdr:nvSpPr>
      <xdr:spPr bwMode="auto">
        <a:xfrm>
          <a:off x="1857375" y="2333625"/>
          <a:ext cx="0" cy="781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 type="triangle" w="sm" len="sm"/>
          <a:tailEnd type="triangl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190500</xdr:colOff>
      <xdr:row>16</xdr:row>
      <xdr:rowOff>104775</xdr:rowOff>
    </xdr:from>
    <xdr:to>
      <xdr:col>2</xdr:col>
      <xdr:colOff>304800</xdr:colOff>
      <xdr:row>17</xdr:row>
      <xdr:rowOff>95250</xdr:rowOff>
    </xdr:to>
    <xdr:sp macro="" textlink="">
      <xdr:nvSpPr>
        <xdr:cNvPr id="2107" name="Text 59"/>
        <xdr:cNvSpPr txBox="1">
          <a:spLocks noChangeArrowheads="1"/>
        </xdr:cNvSpPr>
      </xdr:nvSpPr>
      <xdr:spPr bwMode="auto">
        <a:xfrm>
          <a:off x="1714500" y="2695575"/>
          <a:ext cx="11430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</a:t>
          </a:r>
        </a:p>
      </xdr:txBody>
    </xdr:sp>
    <xdr:clientData/>
  </xdr:twoCellAnchor>
  <xdr:twoCellAnchor>
    <xdr:from>
      <xdr:col>1</xdr:col>
      <xdr:colOff>161925</xdr:colOff>
      <xdr:row>20</xdr:row>
      <xdr:rowOff>133350</xdr:rowOff>
    </xdr:from>
    <xdr:to>
      <xdr:col>1</xdr:col>
      <xdr:colOff>295275</xdr:colOff>
      <xdr:row>21</xdr:row>
      <xdr:rowOff>133350</xdr:rowOff>
    </xdr:to>
    <xdr:sp macro="" textlink="">
      <xdr:nvSpPr>
        <xdr:cNvPr id="2108" name="Text 60"/>
        <xdr:cNvSpPr txBox="1">
          <a:spLocks noChangeArrowheads="1"/>
        </xdr:cNvSpPr>
      </xdr:nvSpPr>
      <xdr:spPr bwMode="auto">
        <a:xfrm>
          <a:off x="923925" y="3371850"/>
          <a:ext cx="13335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0" mc:Ignorable="a14" a14:legacySpreadsheetColorIndex="26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F</a:t>
          </a:r>
        </a:p>
      </xdr:txBody>
    </xdr:sp>
    <xdr:clientData/>
  </xdr:twoCellAnchor>
  <xdr:twoCellAnchor>
    <xdr:from>
      <xdr:col>1</xdr:col>
      <xdr:colOff>114300</xdr:colOff>
      <xdr:row>13</xdr:row>
      <xdr:rowOff>9525</xdr:rowOff>
    </xdr:from>
    <xdr:to>
      <xdr:col>1</xdr:col>
      <xdr:colOff>581025</xdr:colOff>
      <xdr:row>13</xdr:row>
      <xdr:rowOff>133350</xdr:rowOff>
    </xdr:to>
    <xdr:grpSp>
      <xdr:nvGrpSpPr>
        <xdr:cNvPr id="2109" name="Group 61"/>
        <xdr:cNvGrpSpPr>
          <a:grpSpLocks/>
        </xdr:cNvGrpSpPr>
      </xdr:nvGrpSpPr>
      <xdr:grpSpPr bwMode="auto">
        <a:xfrm>
          <a:off x="876300" y="2114550"/>
          <a:ext cx="466725" cy="123825"/>
          <a:chOff x="1840000" y="4440000"/>
          <a:chExt cx="980000" cy="260000"/>
        </a:xfrm>
      </xdr:grpSpPr>
      <xdr:sp macro="" textlink="">
        <xdr:nvSpPr>
          <xdr:cNvPr id="2110" name="Rectangle 62"/>
          <xdr:cNvSpPr>
            <a:spLocks noChangeArrowheads="1"/>
          </xdr:cNvSpPr>
        </xdr:nvSpPr>
        <xdr:spPr bwMode="auto">
          <a:xfrm>
            <a:off x="1840000" y="4520000"/>
            <a:ext cx="940000" cy="4000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E3E3E3" mc:Ignorable="a14" a14:legacySpreadsheetColorIndex="47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111" name="Rectangle 63"/>
          <xdr:cNvSpPr>
            <a:spLocks noChangeArrowheads="1"/>
          </xdr:cNvSpPr>
        </xdr:nvSpPr>
        <xdr:spPr bwMode="auto">
          <a:xfrm>
            <a:off x="1840000" y="4480000"/>
            <a:ext cx="40000" cy="12000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E3E3E3" mc:Ignorable="a14" a14:legacySpreadsheetColorIndex="47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112" name="Rectangle 64"/>
          <xdr:cNvSpPr>
            <a:spLocks noChangeArrowheads="1"/>
          </xdr:cNvSpPr>
        </xdr:nvSpPr>
        <xdr:spPr bwMode="auto">
          <a:xfrm>
            <a:off x="2780000" y="4480000"/>
            <a:ext cx="40000" cy="12000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E3E3E3" mc:Ignorable="a14" a14:legacySpreadsheetColorIndex="47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2113" name="Rectangle 65"/>
          <xdr:cNvSpPr>
            <a:spLocks noChangeArrowheads="1"/>
          </xdr:cNvSpPr>
        </xdr:nvSpPr>
        <xdr:spPr bwMode="auto">
          <a:xfrm>
            <a:off x="2200000" y="4440000"/>
            <a:ext cx="240000" cy="26000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E3E3E3" mc:Ignorable="a14" a14:legacySpreadsheetColorIndex="47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</xdr:col>
      <xdr:colOff>266700</xdr:colOff>
      <xdr:row>14</xdr:row>
      <xdr:rowOff>57150</xdr:rowOff>
    </xdr:from>
    <xdr:to>
      <xdr:col>1</xdr:col>
      <xdr:colOff>419100</xdr:colOff>
      <xdr:row>14</xdr:row>
      <xdr:rowOff>85725</xdr:rowOff>
    </xdr:to>
    <xdr:sp macro="" textlink="">
      <xdr:nvSpPr>
        <xdr:cNvPr id="2114" name="Rectangle 66"/>
        <xdr:cNvSpPr>
          <a:spLocks noChangeArrowheads="1"/>
        </xdr:cNvSpPr>
      </xdr:nvSpPr>
      <xdr:spPr bwMode="auto">
        <a:xfrm>
          <a:off x="1028700" y="2324100"/>
          <a:ext cx="152400" cy="28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E3E3E3" mc:Ignorable="a14" a14:legacySpreadsheetColorIndex="4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323850</xdr:colOff>
      <xdr:row>16</xdr:row>
      <xdr:rowOff>104775</xdr:rowOff>
    </xdr:from>
    <xdr:to>
      <xdr:col>1</xdr:col>
      <xdr:colOff>276225</xdr:colOff>
      <xdr:row>17</xdr:row>
      <xdr:rowOff>76200</xdr:rowOff>
    </xdr:to>
    <xdr:sp macro="" textlink="">
      <xdr:nvSpPr>
        <xdr:cNvPr id="2121" name="Text 73"/>
        <xdr:cNvSpPr txBox="1">
          <a:spLocks noChangeArrowheads="1"/>
        </xdr:cNvSpPr>
      </xdr:nvSpPr>
      <xdr:spPr bwMode="auto">
        <a:xfrm>
          <a:off x="323850" y="2695575"/>
          <a:ext cx="714375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0" mc:Ignorable="a14" a14:legacySpreadsheetColorIndex="26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de-DE" sz="700" b="0" i="0" u="none" strike="noStrike" baseline="0">
              <a:solidFill>
                <a:srgbClr val="0000FF"/>
              </a:solidFill>
              <a:latin typeface="Arial"/>
              <a:cs typeface="Arial"/>
            </a:rPr>
            <a:t>Führungsmutter</a:t>
          </a:r>
        </a:p>
      </xdr:txBody>
    </xdr:sp>
    <xdr:clientData/>
  </xdr:twoCellAnchor>
  <xdr:twoCellAnchor>
    <xdr:from>
      <xdr:col>1</xdr:col>
      <xdr:colOff>200025</xdr:colOff>
      <xdr:row>17</xdr:row>
      <xdr:rowOff>57150</xdr:rowOff>
    </xdr:from>
    <xdr:to>
      <xdr:col>1</xdr:col>
      <xdr:colOff>276225</xdr:colOff>
      <xdr:row>18</xdr:row>
      <xdr:rowOff>9525</xdr:rowOff>
    </xdr:to>
    <xdr:sp macro="" textlink="">
      <xdr:nvSpPr>
        <xdr:cNvPr id="2122" name="Line 74"/>
        <xdr:cNvSpPr>
          <a:spLocks noChangeShapeType="1"/>
        </xdr:cNvSpPr>
      </xdr:nvSpPr>
      <xdr:spPr bwMode="auto">
        <a:xfrm>
          <a:off x="962025" y="2809875"/>
          <a:ext cx="76200" cy="1143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485775</xdr:colOff>
      <xdr:row>15</xdr:row>
      <xdr:rowOff>28575</xdr:rowOff>
    </xdr:from>
    <xdr:to>
      <xdr:col>2</xdr:col>
      <xdr:colOff>266700</xdr:colOff>
      <xdr:row>16</xdr:row>
      <xdr:rowOff>0</xdr:rowOff>
    </xdr:to>
    <xdr:sp macro="" textlink="">
      <xdr:nvSpPr>
        <xdr:cNvPr id="2123" name="Text 75"/>
        <xdr:cNvSpPr txBox="1">
          <a:spLocks noChangeArrowheads="1"/>
        </xdr:cNvSpPr>
      </xdr:nvSpPr>
      <xdr:spPr bwMode="auto">
        <a:xfrm>
          <a:off x="1247775" y="2457450"/>
          <a:ext cx="542925" cy="133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0" mc:Ignorable="a14" a14:legacySpreadsheetColorIndex="26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de-DE" sz="700" b="0" i="0" u="none" strike="noStrike" baseline="0">
              <a:solidFill>
                <a:srgbClr val="0000FF"/>
              </a:solidFill>
              <a:latin typeface="Arial"/>
              <a:cs typeface="Arial"/>
            </a:rPr>
            <a:t>Druckplatte</a:t>
          </a:r>
        </a:p>
      </xdr:txBody>
    </xdr:sp>
    <xdr:clientData/>
  </xdr:twoCellAnchor>
  <xdr:twoCellAnchor>
    <xdr:from>
      <xdr:col>1</xdr:col>
      <xdr:colOff>409575</xdr:colOff>
      <xdr:row>14</xdr:row>
      <xdr:rowOff>85725</xdr:rowOff>
    </xdr:from>
    <xdr:to>
      <xdr:col>1</xdr:col>
      <xdr:colOff>600075</xdr:colOff>
      <xdr:row>15</xdr:row>
      <xdr:rowOff>28575</xdr:rowOff>
    </xdr:to>
    <xdr:sp macro="" textlink="">
      <xdr:nvSpPr>
        <xdr:cNvPr id="2124" name="Line 76"/>
        <xdr:cNvSpPr>
          <a:spLocks noChangeShapeType="1"/>
        </xdr:cNvSpPr>
      </xdr:nvSpPr>
      <xdr:spPr bwMode="auto">
        <a:xfrm flipH="1" flipV="1">
          <a:off x="1171575" y="2352675"/>
          <a:ext cx="190500" cy="104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342900</xdr:colOff>
      <xdr:row>13</xdr:row>
      <xdr:rowOff>85725</xdr:rowOff>
    </xdr:from>
    <xdr:to>
      <xdr:col>1</xdr:col>
      <xdr:colOff>342900</xdr:colOff>
      <xdr:row>19</xdr:row>
      <xdr:rowOff>133350</xdr:rowOff>
    </xdr:to>
    <xdr:sp macro="" textlink="">
      <xdr:nvSpPr>
        <xdr:cNvPr id="2101" name="Line 53"/>
        <xdr:cNvSpPr>
          <a:spLocks noChangeShapeType="1"/>
        </xdr:cNvSpPr>
      </xdr:nvSpPr>
      <xdr:spPr bwMode="auto">
        <a:xfrm>
          <a:off x="1104900" y="2190750"/>
          <a:ext cx="0" cy="10191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552450</xdr:colOff>
      <xdr:row>15</xdr:row>
      <xdr:rowOff>142875</xdr:rowOff>
    </xdr:from>
    <xdr:to>
      <xdr:col>6</xdr:col>
      <xdr:colOff>447675</xdr:colOff>
      <xdr:row>22</xdr:row>
      <xdr:rowOff>9525</xdr:rowOff>
    </xdr:to>
    <xdr:sp macro="" textlink="">
      <xdr:nvSpPr>
        <xdr:cNvPr id="2088" name="Text 40"/>
        <xdr:cNvSpPr txBox="1">
          <a:spLocks noChangeArrowheads="1"/>
        </xdr:cNvSpPr>
      </xdr:nvSpPr>
      <xdr:spPr bwMode="auto">
        <a:xfrm>
          <a:off x="2076450" y="2571750"/>
          <a:ext cx="2943225" cy="1000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0" mc:Ignorable="a14" a14:legacySpreadsheetColorIndex="26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de-DE" sz="1000" b="0" i="0" u="none" strike="noStrike" baseline="0">
              <a:solidFill>
                <a:srgbClr val="FF0000"/>
              </a:solidFill>
              <a:latin typeface="Arial"/>
              <a:cs typeface="Arial"/>
            </a:rPr>
            <a:t>oberhalb der Druckplatte Beanspruchung auf Torsion;</a:t>
          </a:r>
        </a:p>
        <a:p>
          <a:pPr algn="ctr" rtl="0">
            <a:lnSpc>
              <a:spcPts val="900"/>
            </a:lnSpc>
            <a:defRPr sz="1000"/>
          </a:pPr>
          <a:r>
            <a:rPr lang="de-DE" sz="1000" b="0" i="0" u="none" strike="noStrike" baseline="0">
              <a:solidFill>
                <a:srgbClr val="FF0000"/>
              </a:solidFill>
              <a:latin typeface="Arial"/>
              <a:cs typeface="Arial"/>
            </a:rPr>
            <a:t>zwischen Druckplatte und Spindelmutter Beanspruchung auf Druck </a:t>
          </a:r>
          <a:r>
            <a:rPr lang="de-DE" sz="1000" b="0" i="0" u="none" strike="noStrike" baseline="0">
              <a:solidFill>
                <a:srgbClr val="0000FF"/>
              </a:solidFill>
              <a:latin typeface="Arial"/>
              <a:cs typeface="Arial"/>
            </a:rPr>
            <a:t>und</a:t>
          </a:r>
          <a:r>
            <a:rPr lang="de-DE" sz="1000" b="0" i="0" u="none" strike="noStrike" baseline="0">
              <a:solidFill>
                <a:srgbClr val="FF0000"/>
              </a:solidFill>
              <a:latin typeface="Arial"/>
              <a:cs typeface="Arial"/>
            </a:rPr>
            <a:t> Torsion (Vergleichsspannung maßgebend !).</a:t>
          </a:r>
        </a:p>
      </xdr:txBody>
    </xdr:sp>
    <xdr:clientData/>
  </xdr:twoCellAnchor>
  <xdr:twoCellAnchor>
    <xdr:from>
      <xdr:col>2</xdr:col>
      <xdr:colOff>733425</xdr:colOff>
      <xdr:row>13</xdr:row>
      <xdr:rowOff>76200</xdr:rowOff>
    </xdr:from>
    <xdr:to>
      <xdr:col>6</xdr:col>
      <xdr:colOff>381000</xdr:colOff>
      <xdr:row>15</xdr:row>
      <xdr:rowOff>104775</xdr:rowOff>
    </xdr:to>
    <xdr:sp macro="" textlink="">
      <xdr:nvSpPr>
        <xdr:cNvPr id="2087" name="Text 39"/>
        <xdr:cNvSpPr txBox="1">
          <a:spLocks noChangeArrowheads="1"/>
        </xdr:cNvSpPr>
      </xdr:nvSpPr>
      <xdr:spPr bwMode="auto">
        <a:xfrm>
          <a:off x="2257425" y="2181225"/>
          <a:ext cx="2695575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0" mc:Ignorable="a14" a14:legacySpreadsheetColorIndex="26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FF"/>
              </a:solidFill>
              <a:latin typeface="Arial"/>
              <a:cs typeface="Arial"/>
            </a:rPr>
            <a:t>Die Spindel wird teilweise  geführt; Knickfall 3 vorsehen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285750</xdr:colOff>
      <xdr:row>23</xdr:row>
      <xdr:rowOff>114300</xdr:rowOff>
    </xdr:from>
    <xdr:to>
      <xdr:col>6</xdr:col>
      <xdr:colOff>704850</xdr:colOff>
      <xdr:row>33</xdr:row>
      <xdr:rowOff>19050</xdr:rowOff>
    </xdr:to>
    <xdr:sp macro="" textlink="">
      <xdr:nvSpPr>
        <xdr:cNvPr id="2146" name="Text 98"/>
        <xdr:cNvSpPr>
          <a:spLocks noChangeArrowheads="1"/>
        </xdr:cNvSpPr>
      </xdr:nvSpPr>
      <xdr:spPr bwMode="auto">
        <a:xfrm>
          <a:off x="285750" y="3838575"/>
          <a:ext cx="4991100" cy="1524000"/>
        </a:xfrm>
        <a:prstGeom prst="roundRect">
          <a:avLst>
            <a:gd name="adj" fmla="val 8079"/>
          </a:avLst>
        </a:prstGeom>
        <a:solidFill>
          <a:srgbClr xmlns:mc="http://schemas.openxmlformats.org/markup-compatibility/2006" xmlns:a14="http://schemas.microsoft.com/office/drawing/2010/main" val="FFFFC0" mc:Ignorable="a14" a14:legacySpreadsheetColorIndex="26"/>
        </a:solidFill>
        <a:ln w="1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just" rtl="0">
            <a:defRPr sz="1000"/>
          </a:pPr>
          <a:r>
            <a:rPr lang="de-DE" sz="1000" b="0" i="0" u="none" strike="noStrike" baseline="0">
              <a:solidFill>
                <a:srgbClr val="0000FF"/>
              </a:solidFill>
              <a:latin typeface="Arial"/>
              <a:cs typeface="Arial"/>
            </a:rPr>
            <a:t>Wenn die ausgewiesenen </a:t>
          </a:r>
          <a:r>
            <a:rPr lang="de-DE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Einzelspannungen</a:t>
          </a:r>
          <a:r>
            <a:rPr lang="de-DE" sz="1000" b="0" i="0" u="none" strike="noStrike" baseline="0">
              <a:solidFill>
                <a:srgbClr val="0000FF"/>
              </a:solidFill>
              <a:latin typeface="Arial"/>
              <a:cs typeface="Arial"/>
            </a:rPr>
            <a:t> die jeweils zulässigen Werte überschreiten, kann Abhilfe  vielfach durch Wahl eines größeren Gewindes erreicht werden; ebenso bei unzureichender </a:t>
          </a:r>
          <a:r>
            <a:rPr lang="de-DE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Knicksicherheit.</a:t>
          </a:r>
        </a:p>
        <a:p>
          <a:pPr algn="just" rtl="0">
            <a:defRPr sz="1000"/>
          </a:pPr>
          <a:r>
            <a:rPr lang="de-DE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Selbsthemmung</a:t>
          </a:r>
          <a:r>
            <a:rPr lang="de-DE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 </a:t>
          </a:r>
          <a:r>
            <a:rPr lang="de-DE" sz="1000" b="0" i="0" u="none" strike="noStrike" baseline="0">
              <a:solidFill>
                <a:srgbClr val="0000FF"/>
              </a:solidFill>
              <a:latin typeface="Arial"/>
              <a:cs typeface="Arial"/>
            </a:rPr>
            <a:t>ergibt sich in den meisten Fällen mit n=1 Gewindegang und Reibungs-zustand "trocken".</a:t>
          </a:r>
        </a:p>
        <a:p>
          <a:pPr algn="just" rtl="0">
            <a:defRPr sz="1000"/>
          </a:pPr>
          <a:r>
            <a:rPr lang="de-DE" sz="1000" b="0" i="0" u="none" strike="noStrike" baseline="0">
              <a:solidFill>
                <a:srgbClr val="0000FF"/>
              </a:solidFill>
              <a:latin typeface="Arial"/>
              <a:cs typeface="Arial"/>
            </a:rPr>
            <a:t>Wird dagegen gefordert, dass das Gewinde nicht selbsthemmend sein soll, so wird dies in der Regel bei 2- bzw. 3 gängigen Gewinden und Reibungszustand "geschmiert" erreicht.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323850</xdr:colOff>
      <xdr:row>10</xdr:row>
      <xdr:rowOff>38100</xdr:rowOff>
    </xdr:from>
    <xdr:to>
      <xdr:col>7</xdr:col>
      <xdr:colOff>409575</xdr:colOff>
      <xdr:row>13</xdr:row>
      <xdr:rowOff>57150</xdr:rowOff>
    </xdr:to>
    <xdr:sp macro="" textlink="">
      <xdr:nvSpPr>
        <xdr:cNvPr id="3087" name="Rectangle 15"/>
        <xdr:cNvSpPr>
          <a:spLocks noChangeArrowheads="1"/>
        </xdr:cNvSpPr>
      </xdr:nvSpPr>
      <xdr:spPr bwMode="auto">
        <a:xfrm>
          <a:off x="5657850" y="1657350"/>
          <a:ext cx="85725" cy="504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390525</xdr:colOff>
      <xdr:row>0</xdr:row>
      <xdr:rowOff>104775</xdr:rowOff>
    </xdr:from>
    <xdr:to>
      <xdr:col>4</xdr:col>
      <xdr:colOff>714375</xdr:colOff>
      <xdr:row>25</xdr:row>
      <xdr:rowOff>28575</xdr:rowOff>
    </xdr:to>
    <xdr:grpSp>
      <xdr:nvGrpSpPr>
        <xdr:cNvPr id="3215" name="Group 143"/>
        <xdr:cNvGrpSpPr>
          <a:grpSpLocks/>
        </xdr:cNvGrpSpPr>
      </xdr:nvGrpSpPr>
      <xdr:grpSpPr bwMode="auto">
        <a:xfrm>
          <a:off x="390525" y="104775"/>
          <a:ext cx="3371850" cy="3971925"/>
          <a:chOff x="41" y="11"/>
          <a:chExt cx="354" cy="417"/>
        </a:xfrm>
      </xdr:grpSpPr>
      <xdr:sp macro="" textlink="">
        <xdr:nvSpPr>
          <xdr:cNvPr id="3209" name="Rechteck 137"/>
          <xdr:cNvSpPr>
            <a:spLocks noChangeArrowheads="1"/>
          </xdr:cNvSpPr>
        </xdr:nvSpPr>
        <xdr:spPr bwMode="auto">
          <a:xfrm>
            <a:off x="41" y="11"/>
            <a:ext cx="354" cy="417"/>
          </a:xfrm>
          <a:prstGeom prst="roundRect">
            <a:avLst>
              <a:gd name="adj" fmla="val 6213"/>
            </a:avLst>
          </a:prstGeom>
          <a:solidFill>
            <a:srgbClr xmlns:mc="http://schemas.openxmlformats.org/markup-compatibility/2006" xmlns:a14="http://schemas.microsoft.com/office/drawing/2010/main" val="FFFFC0" mc:Ignorable="a14" a14:legacySpreadsheetColorIndex="26"/>
          </a:solidFill>
          <a:ln w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round/>
            <a:headEnd/>
            <a:tailEnd/>
          </a:ln>
        </xdr:spPr>
      </xdr:sp>
      <xdr:sp macro="" textlink="">
        <xdr:nvSpPr>
          <xdr:cNvPr id="3075" name="Line 3"/>
          <xdr:cNvSpPr>
            <a:spLocks noChangeShapeType="1"/>
          </xdr:cNvSpPr>
        </xdr:nvSpPr>
        <xdr:spPr bwMode="auto">
          <a:xfrm>
            <a:off x="84" y="142"/>
            <a:ext cx="0" cy="212"/>
          </a:xfrm>
          <a:prstGeom prst="line">
            <a:avLst/>
          </a:prstGeom>
          <a:noFill/>
          <a:ln w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lgDash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76" name="Line 4"/>
          <xdr:cNvSpPr>
            <a:spLocks noChangeShapeType="1"/>
          </xdr:cNvSpPr>
        </xdr:nvSpPr>
        <xdr:spPr bwMode="auto">
          <a:xfrm>
            <a:off x="164" y="139"/>
            <a:ext cx="0" cy="212"/>
          </a:xfrm>
          <a:prstGeom prst="line">
            <a:avLst/>
          </a:prstGeom>
          <a:noFill/>
          <a:ln w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lgDash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244" y="140"/>
            <a:ext cx="0" cy="212"/>
          </a:xfrm>
          <a:prstGeom prst="line">
            <a:avLst/>
          </a:prstGeom>
          <a:noFill/>
          <a:ln w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lgDash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78" name="Line 6"/>
          <xdr:cNvSpPr>
            <a:spLocks noChangeShapeType="1"/>
          </xdr:cNvSpPr>
        </xdr:nvSpPr>
        <xdr:spPr bwMode="auto">
          <a:xfrm>
            <a:off x="324" y="140"/>
            <a:ext cx="0" cy="212"/>
          </a:xfrm>
          <a:prstGeom prst="line">
            <a:avLst/>
          </a:prstGeom>
          <a:noFill/>
          <a:ln w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lgDash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18" name="Rectangle 46"/>
          <xdr:cNvSpPr>
            <a:spLocks noChangeArrowheads="1"/>
          </xdr:cNvSpPr>
        </xdr:nvSpPr>
        <xdr:spPr bwMode="auto">
          <a:xfrm>
            <a:off x="179" y="330"/>
            <a:ext cx="12" cy="33"/>
          </a:xfrm>
          <a:prstGeom prst="rect">
            <a:avLst/>
          </a:prstGeom>
          <a:pattFill prst="pct25">
            <a:fgClr>
              <a:srgbClr xmlns:mc="http://schemas.openxmlformats.org/markup-compatibility/2006" xmlns:a14="http://schemas.microsoft.com/office/drawing/2010/main" val="000000" mc:Ignorable="a14" a14:legacySpreadsheetColorIndex="8"/>
            </a:fgClr>
            <a:bgClr>
              <a:srgbClr xmlns:mc="http://schemas.openxmlformats.org/markup-compatibility/2006" xmlns:a14="http://schemas.microsoft.com/office/drawing/2010/main" val="FFFFFF" mc:Ignorable="a14" a14:legacySpreadsheetColorIndex="9"/>
            </a:bgClr>
          </a:patt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120" name="Rectangle 48"/>
          <xdr:cNvSpPr>
            <a:spLocks noChangeArrowheads="1"/>
          </xdr:cNvSpPr>
        </xdr:nvSpPr>
        <xdr:spPr bwMode="auto">
          <a:xfrm>
            <a:off x="189" y="327"/>
            <a:ext cx="5" cy="42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C0" mc:Ignorable="a14" a14:legacySpreadsheetColorIndex="26"/>
          </a:solid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124" name="Rectangle 52"/>
          <xdr:cNvSpPr>
            <a:spLocks noChangeArrowheads="1"/>
          </xdr:cNvSpPr>
        </xdr:nvSpPr>
        <xdr:spPr bwMode="auto">
          <a:xfrm>
            <a:off x="153" y="121"/>
            <a:ext cx="22" cy="2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E3E3E3" mc:Ignorable="a14" a14:legacySpreadsheetColorIndex="47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125" name="Rectangle 53"/>
          <xdr:cNvSpPr>
            <a:spLocks noChangeArrowheads="1"/>
          </xdr:cNvSpPr>
        </xdr:nvSpPr>
        <xdr:spPr bwMode="auto">
          <a:xfrm>
            <a:off x="148" y="113"/>
            <a:ext cx="31" cy="13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C0" mc:Ignorable="a14" a14:legacySpreadsheetColorIndex="26"/>
          </a:solid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127" name="Rectangle 55"/>
          <xdr:cNvSpPr>
            <a:spLocks noChangeArrowheads="1"/>
          </xdr:cNvSpPr>
        </xdr:nvSpPr>
        <xdr:spPr bwMode="auto">
          <a:xfrm>
            <a:off x="137" y="121"/>
            <a:ext cx="12" cy="33"/>
          </a:xfrm>
          <a:prstGeom prst="rect">
            <a:avLst/>
          </a:prstGeom>
          <a:pattFill prst="pct25">
            <a:fgClr>
              <a:srgbClr xmlns:mc="http://schemas.openxmlformats.org/markup-compatibility/2006" xmlns:a14="http://schemas.microsoft.com/office/drawing/2010/main" val="000000" mc:Ignorable="a14" a14:legacySpreadsheetColorIndex="8"/>
            </a:fgClr>
            <a:bgClr>
              <a:srgbClr xmlns:mc="http://schemas.openxmlformats.org/markup-compatibility/2006" xmlns:a14="http://schemas.microsoft.com/office/drawing/2010/main" val="FFFFFF" mc:Ignorable="a14" a14:legacySpreadsheetColorIndex="9"/>
            </a:bgClr>
          </a:patt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128" name="Rectangle 56"/>
          <xdr:cNvSpPr>
            <a:spLocks noChangeArrowheads="1"/>
          </xdr:cNvSpPr>
        </xdr:nvSpPr>
        <xdr:spPr bwMode="auto">
          <a:xfrm>
            <a:off x="179" y="122"/>
            <a:ext cx="12" cy="33"/>
          </a:xfrm>
          <a:prstGeom prst="rect">
            <a:avLst/>
          </a:prstGeom>
          <a:pattFill prst="pct25">
            <a:fgClr>
              <a:srgbClr xmlns:mc="http://schemas.openxmlformats.org/markup-compatibility/2006" xmlns:a14="http://schemas.microsoft.com/office/drawing/2010/main" val="000000" mc:Ignorable="a14" a14:legacySpreadsheetColorIndex="8"/>
            </a:fgClr>
            <a:bgClr>
              <a:srgbClr xmlns:mc="http://schemas.openxmlformats.org/markup-compatibility/2006" xmlns:a14="http://schemas.microsoft.com/office/drawing/2010/main" val="FFFFFF" mc:Ignorable="a14" a14:legacySpreadsheetColorIndex="9"/>
            </a:bgClr>
          </a:patt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129" name="Rectangle 57"/>
          <xdr:cNvSpPr>
            <a:spLocks noChangeArrowheads="1"/>
          </xdr:cNvSpPr>
        </xdr:nvSpPr>
        <xdr:spPr bwMode="auto">
          <a:xfrm>
            <a:off x="134" y="112"/>
            <a:ext cx="6" cy="5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C0" mc:Ignorable="a14" a14:legacySpreadsheetColorIndex="26"/>
          </a:solid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130" name="Rectangle 58"/>
          <xdr:cNvSpPr>
            <a:spLocks noChangeArrowheads="1"/>
          </xdr:cNvSpPr>
        </xdr:nvSpPr>
        <xdr:spPr bwMode="auto">
          <a:xfrm>
            <a:off x="189" y="119"/>
            <a:ext cx="5" cy="42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C0" mc:Ignorable="a14" a14:legacySpreadsheetColorIndex="26"/>
          </a:solid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133" name="Rectangle 61"/>
          <xdr:cNvSpPr>
            <a:spLocks noChangeArrowheads="1"/>
          </xdr:cNvSpPr>
        </xdr:nvSpPr>
        <xdr:spPr bwMode="auto">
          <a:xfrm>
            <a:off x="232" y="121"/>
            <a:ext cx="24" cy="2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E3E3E3" mc:Ignorable="a14" a14:legacySpreadsheetColorIndex="47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134" name="Rectangle 62"/>
          <xdr:cNvSpPr>
            <a:spLocks noChangeArrowheads="1"/>
          </xdr:cNvSpPr>
        </xdr:nvSpPr>
        <xdr:spPr bwMode="auto">
          <a:xfrm>
            <a:off x="229" y="113"/>
            <a:ext cx="30" cy="13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C0" mc:Ignorable="a14" a14:legacySpreadsheetColorIndex="26"/>
          </a:solid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135" name="Oval 63"/>
          <xdr:cNvSpPr>
            <a:spLocks noChangeArrowheads="1"/>
          </xdr:cNvSpPr>
        </xdr:nvSpPr>
        <xdr:spPr bwMode="auto">
          <a:xfrm>
            <a:off x="240" y="144"/>
            <a:ext cx="7" cy="9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3136" name="Rectangle 64"/>
          <xdr:cNvSpPr>
            <a:spLocks noChangeArrowheads="1"/>
          </xdr:cNvSpPr>
        </xdr:nvSpPr>
        <xdr:spPr bwMode="auto">
          <a:xfrm>
            <a:off x="217" y="121"/>
            <a:ext cx="12" cy="33"/>
          </a:xfrm>
          <a:prstGeom prst="rect">
            <a:avLst/>
          </a:prstGeom>
          <a:pattFill prst="pct25">
            <a:fgClr>
              <a:srgbClr xmlns:mc="http://schemas.openxmlformats.org/markup-compatibility/2006" xmlns:a14="http://schemas.microsoft.com/office/drawing/2010/main" val="000000" mc:Ignorable="a14" a14:legacySpreadsheetColorIndex="8"/>
            </a:fgClr>
            <a:bgClr>
              <a:srgbClr xmlns:mc="http://schemas.openxmlformats.org/markup-compatibility/2006" xmlns:a14="http://schemas.microsoft.com/office/drawing/2010/main" val="FFFFFF" mc:Ignorable="a14" a14:legacySpreadsheetColorIndex="9"/>
            </a:bgClr>
          </a:patt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137" name="Rectangle 65"/>
          <xdr:cNvSpPr>
            <a:spLocks noChangeArrowheads="1"/>
          </xdr:cNvSpPr>
        </xdr:nvSpPr>
        <xdr:spPr bwMode="auto">
          <a:xfrm>
            <a:off x="259" y="122"/>
            <a:ext cx="12" cy="33"/>
          </a:xfrm>
          <a:prstGeom prst="rect">
            <a:avLst/>
          </a:prstGeom>
          <a:pattFill prst="pct25">
            <a:fgClr>
              <a:srgbClr xmlns:mc="http://schemas.openxmlformats.org/markup-compatibility/2006" xmlns:a14="http://schemas.microsoft.com/office/drawing/2010/main" val="000000" mc:Ignorable="a14" a14:legacySpreadsheetColorIndex="8"/>
            </a:fgClr>
            <a:bgClr>
              <a:srgbClr xmlns:mc="http://schemas.openxmlformats.org/markup-compatibility/2006" xmlns:a14="http://schemas.microsoft.com/office/drawing/2010/main" val="FFFFFF" mc:Ignorable="a14" a14:legacySpreadsheetColorIndex="9"/>
            </a:bgClr>
          </a:patt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138" name="Rectangle 66"/>
          <xdr:cNvSpPr>
            <a:spLocks noChangeArrowheads="1"/>
          </xdr:cNvSpPr>
        </xdr:nvSpPr>
        <xdr:spPr bwMode="auto">
          <a:xfrm>
            <a:off x="214" y="112"/>
            <a:ext cx="6" cy="5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C0" mc:Ignorable="a14" a14:legacySpreadsheetColorIndex="26"/>
          </a:solid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139" name="Rectangle 67"/>
          <xdr:cNvSpPr>
            <a:spLocks noChangeArrowheads="1"/>
          </xdr:cNvSpPr>
        </xdr:nvSpPr>
        <xdr:spPr bwMode="auto">
          <a:xfrm>
            <a:off x="268" y="119"/>
            <a:ext cx="6" cy="42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C0" mc:Ignorable="a14" a14:legacySpreadsheetColorIndex="26"/>
          </a:solid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142" name="Rectangle 70"/>
          <xdr:cNvSpPr>
            <a:spLocks noChangeArrowheads="1"/>
          </xdr:cNvSpPr>
        </xdr:nvSpPr>
        <xdr:spPr bwMode="auto">
          <a:xfrm>
            <a:off x="313" y="121"/>
            <a:ext cx="22" cy="2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E3E3E3" mc:Ignorable="a14" a14:legacySpreadsheetColorIndex="47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143" name="Rectangle 71"/>
          <xdr:cNvSpPr>
            <a:spLocks noChangeArrowheads="1"/>
          </xdr:cNvSpPr>
        </xdr:nvSpPr>
        <xdr:spPr bwMode="auto">
          <a:xfrm>
            <a:off x="308" y="113"/>
            <a:ext cx="31" cy="13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C0" mc:Ignorable="a14" a14:legacySpreadsheetColorIndex="26"/>
          </a:solid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145" name="Rectangle 73"/>
          <xdr:cNvSpPr>
            <a:spLocks noChangeArrowheads="1"/>
          </xdr:cNvSpPr>
        </xdr:nvSpPr>
        <xdr:spPr bwMode="auto">
          <a:xfrm>
            <a:off x="297" y="121"/>
            <a:ext cx="12" cy="33"/>
          </a:xfrm>
          <a:prstGeom prst="rect">
            <a:avLst/>
          </a:prstGeom>
          <a:pattFill prst="pct25">
            <a:fgClr>
              <a:srgbClr xmlns:mc="http://schemas.openxmlformats.org/markup-compatibility/2006" xmlns:a14="http://schemas.microsoft.com/office/drawing/2010/main" val="000000" mc:Ignorable="a14" a14:legacySpreadsheetColorIndex="8"/>
            </a:fgClr>
            <a:bgClr>
              <a:srgbClr xmlns:mc="http://schemas.openxmlformats.org/markup-compatibility/2006" xmlns:a14="http://schemas.microsoft.com/office/drawing/2010/main" val="FFFFFF" mc:Ignorable="a14" a14:legacySpreadsheetColorIndex="9"/>
            </a:bgClr>
          </a:patt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146" name="Rectangle 74"/>
          <xdr:cNvSpPr>
            <a:spLocks noChangeArrowheads="1"/>
          </xdr:cNvSpPr>
        </xdr:nvSpPr>
        <xdr:spPr bwMode="auto">
          <a:xfrm>
            <a:off x="339" y="122"/>
            <a:ext cx="12" cy="33"/>
          </a:xfrm>
          <a:prstGeom prst="rect">
            <a:avLst/>
          </a:prstGeom>
          <a:pattFill prst="pct25">
            <a:fgClr>
              <a:srgbClr xmlns:mc="http://schemas.openxmlformats.org/markup-compatibility/2006" xmlns:a14="http://schemas.microsoft.com/office/drawing/2010/main" val="000000" mc:Ignorable="a14" a14:legacySpreadsheetColorIndex="8"/>
            </a:fgClr>
            <a:bgClr>
              <a:srgbClr xmlns:mc="http://schemas.openxmlformats.org/markup-compatibility/2006" xmlns:a14="http://schemas.microsoft.com/office/drawing/2010/main" val="FFFFFF" mc:Ignorable="a14" a14:legacySpreadsheetColorIndex="9"/>
            </a:bgClr>
          </a:patt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147" name="Rectangle 75"/>
          <xdr:cNvSpPr>
            <a:spLocks noChangeArrowheads="1"/>
          </xdr:cNvSpPr>
        </xdr:nvSpPr>
        <xdr:spPr bwMode="auto">
          <a:xfrm>
            <a:off x="294" y="112"/>
            <a:ext cx="5" cy="5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C0" mc:Ignorable="a14" a14:legacySpreadsheetColorIndex="26"/>
          </a:solid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148" name="Rectangle 76"/>
          <xdr:cNvSpPr>
            <a:spLocks noChangeArrowheads="1"/>
          </xdr:cNvSpPr>
        </xdr:nvSpPr>
        <xdr:spPr bwMode="auto">
          <a:xfrm>
            <a:off x="349" y="119"/>
            <a:ext cx="5" cy="42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C0" mc:Ignorable="a14" a14:legacySpreadsheetColorIndex="26"/>
          </a:solid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153" name="Rectangle 81"/>
          <xdr:cNvSpPr>
            <a:spLocks noChangeArrowheads="1"/>
          </xdr:cNvSpPr>
        </xdr:nvSpPr>
        <xdr:spPr bwMode="auto">
          <a:xfrm>
            <a:off x="222" y="335"/>
            <a:ext cx="44" cy="30"/>
          </a:xfrm>
          <a:prstGeom prst="rect">
            <a:avLst/>
          </a:prstGeom>
          <a:pattFill prst="ltUpDiag">
            <a:fgClr>
              <a:srgbClr xmlns:mc="http://schemas.openxmlformats.org/markup-compatibility/2006" xmlns:a14="http://schemas.microsoft.com/office/drawing/2010/main" val="000000" mc:Ignorable="a14" a14:legacySpreadsheetColorIndex="8"/>
            </a:fgClr>
            <a:bgClr>
              <a:srgbClr xmlns:mc="http://schemas.openxmlformats.org/markup-compatibility/2006" xmlns:a14="http://schemas.microsoft.com/office/drawing/2010/main" val="FFFFFF" mc:Ignorable="a14" a14:legacySpreadsheetColorIndex="9"/>
            </a:bgClr>
          </a:patt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154" name="Rectangle 82"/>
          <xdr:cNvSpPr>
            <a:spLocks noChangeArrowheads="1"/>
          </xdr:cNvSpPr>
        </xdr:nvSpPr>
        <xdr:spPr bwMode="auto">
          <a:xfrm>
            <a:off x="303" y="335"/>
            <a:ext cx="44" cy="30"/>
          </a:xfrm>
          <a:prstGeom prst="rect">
            <a:avLst/>
          </a:prstGeom>
          <a:pattFill prst="ltUpDiag">
            <a:fgClr>
              <a:srgbClr xmlns:mc="http://schemas.openxmlformats.org/markup-compatibility/2006" xmlns:a14="http://schemas.microsoft.com/office/drawing/2010/main" val="000000" mc:Ignorable="a14" a14:legacySpreadsheetColorIndex="8"/>
            </a:fgClr>
            <a:bgClr>
              <a:srgbClr xmlns:mc="http://schemas.openxmlformats.org/markup-compatibility/2006" xmlns:a14="http://schemas.microsoft.com/office/drawing/2010/main" val="FFFFFF" mc:Ignorable="a14" a14:legacySpreadsheetColorIndex="9"/>
            </a:bgClr>
          </a:patt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152" name="Rectangle 80"/>
          <xdr:cNvSpPr>
            <a:spLocks noChangeArrowheads="1"/>
          </xdr:cNvSpPr>
        </xdr:nvSpPr>
        <xdr:spPr bwMode="auto">
          <a:xfrm>
            <a:off x="62" y="335"/>
            <a:ext cx="44" cy="30"/>
          </a:xfrm>
          <a:prstGeom prst="rect">
            <a:avLst/>
          </a:prstGeom>
          <a:pattFill prst="ltUpDiag">
            <a:fgClr>
              <a:srgbClr xmlns:mc="http://schemas.openxmlformats.org/markup-compatibility/2006" xmlns:a14="http://schemas.microsoft.com/office/drawing/2010/main" val="000000" mc:Ignorable="a14" a14:legacySpreadsheetColorIndex="8"/>
            </a:fgClr>
            <a:bgClr>
              <a:srgbClr xmlns:mc="http://schemas.openxmlformats.org/markup-compatibility/2006" xmlns:a14="http://schemas.microsoft.com/office/drawing/2010/main" val="FFFFFF" mc:Ignorable="a14" a14:legacySpreadsheetColorIndex="9"/>
            </a:bgClr>
          </a:patt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159" name="Line 87"/>
          <xdr:cNvSpPr>
            <a:spLocks noChangeShapeType="1"/>
          </xdr:cNvSpPr>
        </xdr:nvSpPr>
        <xdr:spPr bwMode="auto">
          <a:xfrm>
            <a:off x="84" y="148"/>
            <a:ext cx="0" cy="203"/>
          </a:xfrm>
          <a:prstGeom prst="line">
            <a:avLst/>
          </a:prstGeom>
          <a:noFill/>
          <a:ln w="1714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60" name="Line 88"/>
          <xdr:cNvSpPr>
            <a:spLocks noChangeShapeType="1"/>
          </xdr:cNvSpPr>
        </xdr:nvSpPr>
        <xdr:spPr bwMode="auto">
          <a:xfrm flipH="1">
            <a:off x="164" y="152"/>
            <a:ext cx="0" cy="180"/>
          </a:xfrm>
          <a:prstGeom prst="line">
            <a:avLst/>
          </a:prstGeom>
          <a:noFill/>
          <a:ln w="1714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61" name="Line 89"/>
          <xdr:cNvSpPr>
            <a:spLocks noChangeShapeType="1"/>
          </xdr:cNvSpPr>
        </xdr:nvSpPr>
        <xdr:spPr bwMode="auto">
          <a:xfrm flipH="1">
            <a:off x="244" y="154"/>
            <a:ext cx="0" cy="196"/>
          </a:xfrm>
          <a:prstGeom prst="line">
            <a:avLst/>
          </a:prstGeom>
          <a:noFill/>
          <a:ln w="1714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62" name="Line 90"/>
          <xdr:cNvSpPr>
            <a:spLocks noChangeShapeType="1"/>
          </xdr:cNvSpPr>
        </xdr:nvSpPr>
        <xdr:spPr bwMode="auto">
          <a:xfrm flipH="1">
            <a:off x="324" y="142"/>
            <a:ext cx="0" cy="210"/>
          </a:xfrm>
          <a:prstGeom prst="line">
            <a:avLst/>
          </a:prstGeom>
          <a:noFill/>
          <a:ln w="1714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68" name="Line 96"/>
          <xdr:cNvSpPr>
            <a:spLocks noChangeShapeType="1"/>
          </xdr:cNvSpPr>
        </xdr:nvSpPr>
        <xdr:spPr bwMode="auto">
          <a:xfrm flipH="1">
            <a:off x="164" y="129"/>
            <a:ext cx="0" cy="12"/>
          </a:xfrm>
          <a:prstGeom prst="line">
            <a:avLst/>
          </a:prstGeom>
          <a:noFill/>
          <a:ln w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69" name="Rectangle 97"/>
          <xdr:cNvSpPr>
            <a:spLocks noChangeArrowheads="1"/>
          </xdr:cNvSpPr>
        </xdr:nvSpPr>
        <xdr:spPr bwMode="auto">
          <a:xfrm>
            <a:off x="162" y="97"/>
            <a:ext cx="4" cy="32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miter lim="800000"/>
            <a:headEnd/>
            <a:tailEnd/>
          </a:ln>
        </xdr:spPr>
      </xdr:sp>
      <xdr:sp macro="" textlink="">
        <xdr:nvSpPr>
          <xdr:cNvPr id="3178" name="Line 106"/>
          <xdr:cNvSpPr>
            <a:spLocks noChangeShapeType="1"/>
          </xdr:cNvSpPr>
        </xdr:nvSpPr>
        <xdr:spPr bwMode="auto">
          <a:xfrm flipH="1">
            <a:off x="324" y="126"/>
            <a:ext cx="0" cy="12"/>
          </a:xfrm>
          <a:prstGeom prst="line">
            <a:avLst/>
          </a:prstGeom>
          <a:noFill/>
          <a:ln w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79" name="Rectangle 107"/>
          <xdr:cNvSpPr>
            <a:spLocks noChangeArrowheads="1"/>
          </xdr:cNvSpPr>
        </xdr:nvSpPr>
        <xdr:spPr bwMode="auto">
          <a:xfrm>
            <a:off x="322" y="96"/>
            <a:ext cx="4" cy="3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miter lim="800000"/>
            <a:headEnd/>
            <a:tailEnd/>
          </a:ln>
        </xdr:spPr>
      </xdr:sp>
      <xdr:sp macro="" textlink="">
        <xdr:nvSpPr>
          <xdr:cNvPr id="3181" name="Line 109"/>
          <xdr:cNvSpPr>
            <a:spLocks noChangeShapeType="1"/>
          </xdr:cNvSpPr>
        </xdr:nvSpPr>
        <xdr:spPr bwMode="auto">
          <a:xfrm flipH="1">
            <a:off x="84" y="133"/>
            <a:ext cx="0" cy="13"/>
          </a:xfrm>
          <a:prstGeom prst="line">
            <a:avLst/>
          </a:prstGeom>
          <a:noFill/>
          <a:ln w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82" name="Rectangle 110"/>
          <xdr:cNvSpPr>
            <a:spLocks noChangeArrowheads="1"/>
          </xdr:cNvSpPr>
        </xdr:nvSpPr>
        <xdr:spPr bwMode="auto">
          <a:xfrm>
            <a:off x="82" y="100"/>
            <a:ext cx="4" cy="3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miter lim="800000"/>
            <a:headEnd/>
            <a:tailEnd/>
          </a:ln>
        </xdr:spPr>
      </xdr:sp>
      <xdr:sp macro="" textlink="">
        <xdr:nvSpPr>
          <xdr:cNvPr id="3186" name="Line 114"/>
          <xdr:cNvSpPr>
            <a:spLocks noChangeShapeType="1"/>
          </xdr:cNvSpPr>
        </xdr:nvSpPr>
        <xdr:spPr bwMode="auto">
          <a:xfrm>
            <a:off x="57" y="335"/>
            <a:ext cx="54" cy="0"/>
          </a:xfrm>
          <a:prstGeom prst="line">
            <a:avLst/>
          </a:prstGeom>
          <a:noFill/>
          <a:ln w="17145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87" name="Line 115"/>
          <xdr:cNvSpPr>
            <a:spLocks noChangeShapeType="1"/>
          </xdr:cNvSpPr>
        </xdr:nvSpPr>
        <xdr:spPr bwMode="auto">
          <a:xfrm>
            <a:off x="219" y="335"/>
            <a:ext cx="54" cy="0"/>
          </a:xfrm>
          <a:prstGeom prst="line">
            <a:avLst/>
          </a:prstGeom>
          <a:noFill/>
          <a:ln w="17145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89" name="Line 117"/>
          <xdr:cNvSpPr>
            <a:spLocks noChangeShapeType="1"/>
          </xdr:cNvSpPr>
        </xdr:nvSpPr>
        <xdr:spPr bwMode="auto">
          <a:xfrm>
            <a:off x="298" y="335"/>
            <a:ext cx="54" cy="0"/>
          </a:xfrm>
          <a:prstGeom prst="line">
            <a:avLst/>
          </a:prstGeom>
          <a:noFill/>
          <a:ln w="17145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90" name="Line 118"/>
          <xdr:cNvSpPr>
            <a:spLocks noChangeShapeType="1"/>
          </xdr:cNvSpPr>
        </xdr:nvSpPr>
        <xdr:spPr bwMode="auto">
          <a:xfrm>
            <a:off x="351" y="148"/>
            <a:ext cx="30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91" name="Line 119"/>
          <xdr:cNvSpPr>
            <a:spLocks noChangeShapeType="1"/>
          </xdr:cNvSpPr>
        </xdr:nvSpPr>
        <xdr:spPr bwMode="auto">
          <a:xfrm>
            <a:off x="354" y="334"/>
            <a:ext cx="23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92" name="Line 120"/>
          <xdr:cNvSpPr>
            <a:spLocks noChangeShapeType="1"/>
          </xdr:cNvSpPr>
        </xdr:nvSpPr>
        <xdr:spPr bwMode="auto">
          <a:xfrm>
            <a:off x="375" y="149"/>
            <a:ext cx="0" cy="18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 type="triangle" w="sm" len="sm"/>
            <a:tailEnd type="triangle" w="sm" len="sm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93" name="Text 121"/>
          <xdr:cNvSpPr txBox="1">
            <a:spLocks noChangeArrowheads="1"/>
          </xdr:cNvSpPr>
        </xdr:nvSpPr>
        <xdr:spPr bwMode="auto">
          <a:xfrm>
            <a:off x="353" y="195"/>
            <a:ext cx="18" cy="109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C0" mc:Ignorable="a14" a14:legacySpreadsheetColorIndex="26"/>
          </a:solid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vert="vert270" wrap="square" lIns="27432" tIns="22860" rIns="27432" bIns="22860" anchor="ctr" upright="1"/>
          <a:lstStyle/>
          <a:p>
            <a:pPr algn="ctr" rtl="0">
              <a:defRPr sz="1000"/>
            </a:pPr>
            <a:r>
              <a:rPr lang="de-DE" sz="1000" b="1" i="0" u="none" strike="noStrike" baseline="0">
                <a:solidFill>
                  <a:srgbClr val="0000FF"/>
                </a:solidFill>
                <a:latin typeface="Arial"/>
                <a:cs typeface="Arial"/>
              </a:rPr>
              <a:t>Einspannlänge l</a:t>
            </a:r>
          </a:p>
        </xdr:txBody>
      </xdr:sp>
      <xdr:sp macro="" textlink="">
        <xdr:nvSpPr>
          <xdr:cNvPr id="3194" name="Text 122"/>
          <xdr:cNvSpPr txBox="1">
            <a:spLocks noChangeArrowheads="1"/>
          </xdr:cNvSpPr>
        </xdr:nvSpPr>
        <xdr:spPr bwMode="auto">
          <a:xfrm>
            <a:off x="156" y="369"/>
            <a:ext cx="105" cy="21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C0" mc:Ignorable="a14" a14:legacySpreadsheetColorIndex="26"/>
          </a:solid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DE" sz="1000" b="1" i="0" u="none" strike="noStrike" baseline="0">
                <a:solidFill>
                  <a:srgbClr val="0000FF"/>
                </a:solidFill>
                <a:latin typeface="Arial"/>
                <a:cs typeface="Arial"/>
              </a:rPr>
              <a:t>Knicklänge l</a:t>
            </a:r>
            <a:r>
              <a:rPr lang="de-DE" sz="1100" b="1" i="0" u="none" strike="noStrike" baseline="-25000">
                <a:solidFill>
                  <a:srgbClr val="0000FF"/>
                </a:solidFill>
                <a:latin typeface="Arial"/>
                <a:cs typeface="Arial"/>
              </a:rPr>
              <a:t>k </a:t>
            </a:r>
            <a:r>
              <a:rPr lang="de-DE" sz="1000" b="1" i="0" u="none" strike="noStrike" baseline="0">
                <a:solidFill>
                  <a:srgbClr val="0000FF"/>
                </a:solidFill>
                <a:latin typeface="Arial"/>
                <a:cs typeface="Arial"/>
              </a:rPr>
              <a:t>=</a:t>
            </a:r>
          </a:p>
        </xdr:txBody>
      </xdr:sp>
      <xdr:sp macro="" textlink="">
        <xdr:nvSpPr>
          <xdr:cNvPr id="3195" name="Text 123"/>
          <xdr:cNvSpPr txBox="1">
            <a:spLocks noChangeArrowheads="1"/>
          </xdr:cNvSpPr>
        </xdr:nvSpPr>
        <xdr:spPr bwMode="auto">
          <a:xfrm>
            <a:off x="66" y="393"/>
            <a:ext cx="46" cy="2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C0" mc:Ignorable="a14" a14:legacySpreadsheetColorIndex="26"/>
          </a:solid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DE" sz="1000" b="1" i="0" u="none" strike="noStrike" baseline="0">
                <a:solidFill>
                  <a:srgbClr val="0000FF"/>
                </a:solidFill>
                <a:latin typeface="Arial"/>
                <a:cs typeface="Arial"/>
              </a:rPr>
              <a:t> 2 * l</a:t>
            </a:r>
          </a:p>
        </xdr:txBody>
      </xdr:sp>
      <xdr:sp macro="" textlink="">
        <xdr:nvSpPr>
          <xdr:cNvPr id="3196" name="Text 124"/>
          <xdr:cNvSpPr txBox="1">
            <a:spLocks noChangeArrowheads="1"/>
          </xdr:cNvSpPr>
        </xdr:nvSpPr>
        <xdr:spPr bwMode="auto">
          <a:xfrm>
            <a:off x="138" y="392"/>
            <a:ext cx="54" cy="21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C0" mc:Ignorable="a14" a14:legacySpreadsheetColorIndex="26"/>
          </a:solid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DE" sz="1000" b="1" i="0" u="none" strike="noStrike" baseline="0">
                <a:solidFill>
                  <a:srgbClr val="0000FF"/>
                </a:solidFill>
                <a:latin typeface="Arial"/>
                <a:cs typeface="Arial"/>
              </a:rPr>
              <a:t>1 * l</a:t>
            </a:r>
          </a:p>
        </xdr:txBody>
      </xdr:sp>
      <xdr:sp macro="" textlink="">
        <xdr:nvSpPr>
          <xdr:cNvPr id="3197" name="Text 125"/>
          <xdr:cNvSpPr txBox="1">
            <a:spLocks noChangeArrowheads="1"/>
          </xdr:cNvSpPr>
        </xdr:nvSpPr>
        <xdr:spPr bwMode="auto">
          <a:xfrm>
            <a:off x="213" y="393"/>
            <a:ext cx="61" cy="21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C0" mc:Ignorable="a14" a14:legacySpreadsheetColorIndex="26"/>
          </a:solid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DE" sz="1000" b="1" i="0" u="none" strike="noStrike" baseline="0">
                <a:solidFill>
                  <a:srgbClr val="0000FF"/>
                </a:solidFill>
                <a:latin typeface="Arial"/>
                <a:cs typeface="Arial"/>
              </a:rPr>
              <a:t> 0,7 * l</a:t>
            </a:r>
          </a:p>
        </xdr:txBody>
      </xdr:sp>
      <xdr:sp macro="" textlink="">
        <xdr:nvSpPr>
          <xdr:cNvPr id="3198" name="Text 126"/>
          <xdr:cNvSpPr txBox="1">
            <a:spLocks noChangeArrowheads="1"/>
          </xdr:cNvSpPr>
        </xdr:nvSpPr>
        <xdr:spPr bwMode="auto">
          <a:xfrm>
            <a:off x="292" y="392"/>
            <a:ext cx="58" cy="23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C0" mc:Ignorable="a14" a14:legacySpreadsheetColorIndex="26"/>
          </a:solid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DE" sz="1000" b="1" i="0" u="none" strike="noStrike" baseline="0">
                <a:solidFill>
                  <a:srgbClr val="0000FF"/>
                </a:solidFill>
                <a:latin typeface="Arial"/>
                <a:cs typeface="Arial"/>
              </a:rPr>
              <a:t>0,5 * l</a:t>
            </a:r>
          </a:p>
        </xdr:txBody>
      </xdr:sp>
      <xdr:sp macro="" textlink="">
        <xdr:nvSpPr>
          <xdr:cNvPr id="3199" name="Text 127"/>
          <xdr:cNvSpPr txBox="1">
            <a:spLocks noChangeArrowheads="1"/>
          </xdr:cNvSpPr>
        </xdr:nvSpPr>
        <xdr:spPr bwMode="auto">
          <a:xfrm>
            <a:off x="160" y="50"/>
            <a:ext cx="84" cy="1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C0" mc:Ignorable="a14" a14:legacySpreadsheetColorIndex="26"/>
          </a:solid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DE" sz="1000" b="1" i="0" u="none" strike="noStrike" baseline="0">
                <a:solidFill>
                  <a:srgbClr val="0000FF"/>
                </a:solidFill>
                <a:latin typeface="Arial"/>
                <a:cs typeface="Arial"/>
              </a:rPr>
              <a:t>Knickfall</a:t>
            </a:r>
          </a:p>
        </xdr:txBody>
      </xdr:sp>
      <xdr:sp macro="" textlink="">
        <xdr:nvSpPr>
          <xdr:cNvPr id="3200" name="Text 128"/>
          <xdr:cNvSpPr>
            <a:spLocks noChangeArrowheads="1"/>
          </xdr:cNvSpPr>
        </xdr:nvSpPr>
        <xdr:spPr bwMode="auto">
          <a:xfrm>
            <a:off x="70" y="72"/>
            <a:ext cx="28" cy="22"/>
          </a:xfrm>
          <a:prstGeom prst="roundRect">
            <a:avLst>
              <a:gd name="adj" fmla="val 16667"/>
            </a:avLst>
          </a:prstGeom>
          <a:solidFill>
            <a:srgbClr xmlns:mc="http://schemas.openxmlformats.org/markup-compatibility/2006" xmlns:a14="http://schemas.microsoft.com/office/drawing/2010/main" val="FFFFC0" mc:Ignorable="a14" a14:legacySpreadsheetColorIndex="26"/>
          </a:solidFill>
          <a:ln w="1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DE" sz="1000" b="1" i="0" u="none" strike="noStrike" baseline="0">
                <a:solidFill>
                  <a:srgbClr val="0000FF"/>
                </a:solidFill>
                <a:latin typeface="Arial"/>
                <a:cs typeface="Arial"/>
              </a:rPr>
              <a:t>1</a:t>
            </a:r>
          </a:p>
        </xdr:txBody>
      </xdr:sp>
      <xdr:sp macro="" textlink="">
        <xdr:nvSpPr>
          <xdr:cNvPr id="3201" name="Text 129"/>
          <xdr:cNvSpPr>
            <a:spLocks noChangeArrowheads="1"/>
          </xdr:cNvSpPr>
        </xdr:nvSpPr>
        <xdr:spPr bwMode="auto">
          <a:xfrm>
            <a:off x="150" y="71"/>
            <a:ext cx="28" cy="22"/>
          </a:xfrm>
          <a:prstGeom prst="roundRect">
            <a:avLst>
              <a:gd name="adj" fmla="val 16667"/>
            </a:avLst>
          </a:prstGeom>
          <a:solidFill>
            <a:srgbClr xmlns:mc="http://schemas.openxmlformats.org/markup-compatibility/2006" xmlns:a14="http://schemas.microsoft.com/office/drawing/2010/main" val="FFFFC0" mc:Ignorable="a14" a14:legacySpreadsheetColorIndex="26"/>
          </a:solidFill>
          <a:ln w="1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DE" sz="1000" b="1" i="0" u="none" strike="noStrike" baseline="0">
                <a:solidFill>
                  <a:srgbClr val="0000FF"/>
                </a:solidFill>
                <a:latin typeface="Arial"/>
                <a:cs typeface="Arial"/>
              </a:rPr>
              <a:t>2</a:t>
            </a:r>
          </a:p>
        </xdr:txBody>
      </xdr:sp>
      <xdr:sp macro="" textlink="">
        <xdr:nvSpPr>
          <xdr:cNvPr id="3202" name="Text 130"/>
          <xdr:cNvSpPr>
            <a:spLocks noChangeArrowheads="1"/>
          </xdr:cNvSpPr>
        </xdr:nvSpPr>
        <xdr:spPr bwMode="auto">
          <a:xfrm>
            <a:off x="229" y="71"/>
            <a:ext cx="28" cy="22"/>
          </a:xfrm>
          <a:prstGeom prst="roundRect">
            <a:avLst>
              <a:gd name="adj" fmla="val 16667"/>
            </a:avLst>
          </a:prstGeom>
          <a:solidFill>
            <a:srgbClr xmlns:mc="http://schemas.openxmlformats.org/markup-compatibility/2006" xmlns:a14="http://schemas.microsoft.com/office/drawing/2010/main" val="FFFFC0" mc:Ignorable="a14" a14:legacySpreadsheetColorIndex="26"/>
          </a:solidFill>
          <a:ln w="1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DE" sz="1000" b="1" i="0" u="none" strike="noStrike" baseline="0">
                <a:solidFill>
                  <a:srgbClr val="0000FF"/>
                </a:solidFill>
                <a:latin typeface="Arial"/>
                <a:cs typeface="Arial"/>
              </a:rPr>
              <a:t>3</a:t>
            </a:r>
          </a:p>
        </xdr:txBody>
      </xdr:sp>
      <xdr:sp macro="" textlink="">
        <xdr:nvSpPr>
          <xdr:cNvPr id="3203" name="Text 131"/>
          <xdr:cNvSpPr>
            <a:spLocks noChangeArrowheads="1"/>
          </xdr:cNvSpPr>
        </xdr:nvSpPr>
        <xdr:spPr bwMode="auto">
          <a:xfrm>
            <a:off x="310" y="70"/>
            <a:ext cx="28" cy="22"/>
          </a:xfrm>
          <a:prstGeom prst="roundRect">
            <a:avLst>
              <a:gd name="adj" fmla="val 16667"/>
            </a:avLst>
          </a:prstGeom>
          <a:solidFill>
            <a:srgbClr xmlns:mc="http://schemas.openxmlformats.org/markup-compatibility/2006" xmlns:a14="http://schemas.microsoft.com/office/drawing/2010/main" val="FFFFC0" mc:Ignorable="a14" a14:legacySpreadsheetColorIndex="26"/>
          </a:solidFill>
          <a:ln w="1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DE" sz="1000" b="1" i="0" u="none" strike="noStrike" baseline="0">
                <a:solidFill>
                  <a:srgbClr val="0000FF"/>
                </a:solidFill>
                <a:latin typeface="Arial"/>
                <a:cs typeface="Arial"/>
              </a:rPr>
              <a:t>4</a:t>
            </a:r>
          </a:p>
        </xdr:txBody>
      </xdr:sp>
      <xdr:sp macro="" textlink="">
        <xdr:nvSpPr>
          <xdr:cNvPr id="3205" name="Text 133"/>
          <xdr:cNvSpPr txBox="1">
            <a:spLocks noChangeArrowheads="1"/>
          </xdr:cNvSpPr>
        </xdr:nvSpPr>
        <xdr:spPr bwMode="auto">
          <a:xfrm>
            <a:off x="56" y="98"/>
            <a:ext cx="22" cy="23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C0" mc:Ignorable="a14" a14:legacySpreadsheetColorIndex="26"/>
          </a:solid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DE" sz="1000" b="1" i="0" u="none" strike="noStrike" baseline="0">
                <a:solidFill>
                  <a:srgbClr val="FF0000"/>
                </a:solidFill>
                <a:latin typeface="Arial"/>
                <a:cs typeface="Arial"/>
              </a:rPr>
              <a:t>F</a:t>
            </a:r>
          </a:p>
        </xdr:txBody>
      </xdr:sp>
      <xdr:sp macro="" textlink="">
        <xdr:nvSpPr>
          <xdr:cNvPr id="3206" name="Text 134"/>
          <xdr:cNvSpPr txBox="1">
            <a:spLocks noChangeArrowheads="1"/>
          </xdr:cNvSpPr>
        </xdr:nvSpPr>
        <xdr:spPr bwMode="auto">
          <a:xfrm>
            <a:off x="136" y="96"/>
            <a:ext cx="22" cy="23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C0" mc:Ignorable="a14" a14:legacySpreadsheetColorIndex="26"/>
          </a:solid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DE" sz="1000" b="1" i="0" u="none" strike="noStrike" baseline="0">
                <a:solidFill>
                  <a:srgbClr val="FF0000"/>
                </a:solidFill>
                <a:latin typeface="Arial"/>
                <a:cs typeface="Arial"/>
              </a:rPr>
              <a:t>F</a:t>
            </a:r>
          </a:p>
        </xdr:txBody>
      </xdr:sp>
      <xdr:sp macro="" textlink="">
        <xdr:nvSpPr>
          <xdr:cNvPr id="3207" name="Text 135"/>
          <xdr:cNvSpPr txBox="1">
            <a:spLocks noChangeArrowheads="1"/>
          </xdr:cNvSpPr>
        </xdr:nvSpPr>
        <xdr:spPr bwMode="auto">
          <a:xfrm>
            <a:off x="217" y="96"/>
            <a:ext cx="22" cy="23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C0" mc:Ignorable="a14" a14:legacySpreadsheetColorIndex="26"/>
          </a:solid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DE" sz="1000" b="1" i="0" u="none" strike="noStrike" baseline="0">
                <a:solidFill>
                  <a:srgbClr val="FF0000"/>
                </a:solidFill>
                <a:latin typeface="Arial"/>
                <a:cs typeface="Arial"/>
              </a:rPr>
              <a:t>F</a:t>
            </a:r>
          </a:p>
        </xdr:txBody>
      </xdr:sp>
      <xdr:sp macro="" textlink="">
        <xdr:nvSpPr>
          <xdr:cNvPr id="3208" name="Text 136"/>
          <xdr:cNvSpPr txBox="1">
            <a:spLocks noChangeArrowheads="1"/>
          </xdr:cNvSpPr>
        </xdr:nvSpPr>
        <xdr:spPr bwMode="auto">
          <a:xfrm>
            <a:off x="297" y="96"/>
            <a:ext cx="22" cy="23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C0" mc:Ignorable="a14" a14:legacySpreadsheetColorIndex="26"/>
          </a:solid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DE" sz="1000" b="1" i="0" u="none" strike="noStrike" baseline="0">
                <a:solidFill>
                  <a:srgbClr val="FF0000"/>
                </a:solidFill>
                <a:latin typeface="Arial"/>
                <a:cs typeface="Arial"/>
              </a:rPr>
              <a:t>F</a:t>
            </a:r>
          </a:p>
        </xdr:txBody>
      </xdr:sp>
      <xdr:sp macro="" textlink="">
        <xdr:nvSpPr>
          <xdr:cNvPr id="3126" name="Oval 54"/>
          <xdr:cNvSpPr>
            <a:spLocks noChangeArrowheads="1"/>
          </xdr:cNvSpPr>
        </xdr:nvSpPr>
        <xdr:spPr bwMode="auto">
          <a:xfrm>
            <a:off x="160" y="144"/>
            <a:ext cx="7" cy="9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3114" name="Rectangle 42"/>
          <xdr:cNvSpPr>
            <a:spLocks noChangeArrowheads="1"/>
          </xdr:cNvSpPr>
        </xdr:nvSpPr>
        <xdr:spPr bwMode="auto">
          <a:xfrm>
            <a:off x="153" y="334"/>
            <a:ext cx="22" cy="2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E3E3E3" mc:Ignorable="a14" a14:legacySpreadsheetColorIndex="47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115" name="Rectangle 43"/>
          <xdr:cNvSpPr>
            <a:spLocks noChangeArrowheads="1"/>
          </xdr:cNvSpPr>
        </xdr:nvSpPr>
        <xdr:spPr bwMode="auto">
          <a:xfrm>
            <a:off x="146" y="358"/>
            <a:ext cx="31" cy="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C0" mc:Ignorable="a14" a14:legacySpreadsheetColorIndex="26"/>
          </a:solid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116" name="Oval 44"/>
          <xdr:cNvSpPr>
            <a:spLocks noChangeArrowheads="1"/>
          </xdr:cNvSpPr>
        </xdr:nvSpPr>
        <xdr:spPr bwMode="auto">
          <a:xfrm>
            <a:off x="160" y="329"/>
            <a:ext cx="7" cy="9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3117" name="Rectangle 45"/>
          <xdr:cNvSpPr>
            <a:spLocks noChangeArrowheads="1"/>
          </xdr:cNvSpPr>
        </xdr:nvSpPr>
        <xdr:spPr bwMode="auto">
          <a:xfrm>
            <a:off x="137" y="329"/>
            <a:ext cx="12" cy="33"/>
          </a:xfrm>
          <a:prstGeom prst="rect">
            <a:avLst/>
          </a:prstGeom>
          <a:pattFill prst="pct25">
            <a:fgClr>
              <a:srgbClr xmlns:mc="http://schemas.openxmlformats.org/markup-compatibility/2006" xmlns:a14="http://schemas.microsoft.com/office/drawing/2010/main" val="000000" mc:Ignorable="a14" a14:legacySpreadsheetColorIndex="8"/>
            </a:fgClr>
            <a:bgClr>
              <a:srgbClr xmlns:mc="http://schemas.openxmlformats.org/markup-compatibility/2006" xmlns:a14="http://schemas.microsoft.com/office/drawing/2010/main" val="FFFFFF" mc:Ignorable="a14" a14:legacySpreadsheetColorIndex="9"/>
            </a:bgClr>
          </a:patt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3119" name="Rectangle 47"/>
          <xdr:cNvSpPr>
            <a:spLocks noChangeArrowheads="1"/>
          </xdr:cNvSpPr>
        </xdr:nvSpPr>
        <xdr:spPr bwMode="auto">
          <a:xfrm>
            <a:off x="134" y="320"/>
            <a:ext cx="6" cy="5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C0" mc:Ignorable="a14" a14:legacySpreadsheetColorIndex="26"/>
          </a:solidFill>
          <a:ln>
            <a:noFill/>
          </a:ln>
          <a:extLs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3212" name="Button 140" hidden="1">
                <a:extLst>
                  <a:ext uri="{63B3BB69-23CF-44E3-9099-C40C66FF867C}">
                    <a14:compatExt spid="_x0000_s3212"/>
                  </a:ext>
                </a:extLst>
              </xdr:cNvPr>
              <xdr:cNvSpPr/>
            </xdr:nvSpPr>
            <xdr:spPr>
              <a:xfrm>
                <a:off x="99" y="19"/>
                <a:ext cx="120" cy="20"/>
              </a:xfrm>
              <a:prstGeom prst="rect">
                <a:avLst/>
              </a:prstGeom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de-DE" sz="10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zurück zur Eingabe</a:t>
                </a:r>
              </a:p>
            </xdr:txBody>
          </xdr:sp>
        </mc:Choice>
        <mc:Fallback/>
      </mc:AlternateContent>
      <xdr:sp macro="" textlink="">
        <xdr:nvSpPr>
          <xdr:cNvPr id="3184" name="Line 112"/>
          <xdr:cNvSpPr>
            <a:spLocks noChangeShapeType="1"/>
          </xdr:cNvSpPr>
        </xdr:nvSpPr>
        <xdr:spPr bwMode="auto">
          <a:xfrm flipH="1">
            <a:off x="244" y="130"/>
            <a:ext cx="0" cy="13"/>
          </a:xfrm>
          <a:prstGeom prst="line">
            <a:avLst/>
          </a:prstGeom>
          <a:noFill/>
          <a:ln w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85" name="Rectangle 113"/>
          <xdr:cNvSpPr>
            <a:spLocks noChangeArrowheads="1"/>
          </xdr:cNvSpPr>
        </xdr:nvSpPr>
        <xdr:spPr bwMode="auto">
          <a:xfrm>
            <a:off x="242" y="96"/>
            <a:ext cx="4" cy="3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miter lim="800000"/>
            <a:headEnd/>
            <a:tailEnd/>
          </a:ln>
        </xdr:spPr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152400</xdr:colOff>
          <xdr:row>1</xdr:row>
          <xdr:rowOff>161925</xdr:rowOff>
        </xdr:from>
        <xdr:to>
          <xdr:col>2</xdr:col>
          <xdr:colOff>390525</xdr:colOff>
          <xdr:row>2</xdr:row>
          <xdr:rowOff>171450</xdr:rowOff>
        </xdr:to>
        <xdr:sp macro="" textlink="">
          <xdr:nvSpPr>
            <xdr:cNvPr id="4104" name="Button 8" hidden="1">
              <a:extLst>
                <a:ext uri="{63B3BB69-23CF-44E3-9099-C40C66FF867C}">
                  <a14:compatExt spid="_x0000_s4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de-DE" sz="9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zurück zur Eingabe</a:t>
              </a:r>
            </a:p>
          </xdr:txBody>
        </xdr:sp>
        <xdr:clientData fPrint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57150</xdr:colOff>
          <xdr:row>0</xdr:row>
          <xdr:rowOff>161925</xdr:rowOff>
        </xdr:from>
        <xdr:to>
          <xdr:col>2</xdr:col>
          <xdr:colOff>400050</xdr:colOff>
          <xdr:row>1</xdr:row>
          <xdr:rowOff>171450</xdr:rowOff>
        </xdr:to>
        <xdr:sp macro="" textlink="">
          <xdr:nvSpPr>
            <xdr:cNvPr id="5126" name="Button 6" hidden="1">
              <a:extLst>
                <a:ext uri="{63B3BB69-23CF-44E3-9099-C40C66FF867C}">
                  <a14:compatExt spid="_x0000_s51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de-DE" sz="9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zurück zur Eingabe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16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7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>
    <pageSetUpPr autoPageBreaks="0"/>
  </sheetPr>
  <dimension ref="A1:W260"/>
  <sheetViews>
    <sheetView showGridLines="0" showRowColHeaders="0" tabSelected="1" showOutlineSymbols="0" zoomScaleNormal="100" workbookViewId="0">
      <selection activeCell="I24" sqref="I24"/>
    </sheetView>
  </sheetViews>
  <sheetFormatPr baseColWidth="10" defaultRowHeight="12.75" x14ac:dyDescent="0.2"/>
  <cols>
    <col min="1" max="4" width="9.7109375" style="155" customWidth="1"/>
    <col min="5" max="5" width="10.7109375" style="155" customWidth="1"/>
    <col min="6" max="10" width="9.7109375" style="155" customWidth="1"/>
    <col min="11" max="11" width="8.28515625" style="155" customWidth="1"/>
    <col min="12" max="16384" width="11.42578125" style="155"/>
  </cols>
  <sheetData>
    <row r="1" spans="1:23" ht="13.5" thickBot="1" x14ac:dyDescent="0.25">
      <c r="A1" s="153"/>
      <c r="B1" s="153"/>
      <c r="C1" s="153"/>
      <c r="D1" s="153"/>
      <c r="E1" s="153"/>
      <c r="F1" s="154"/>
      <c r="G1" s="153"/>
      <c r="H1" s="153"/>
      <c r="I1" s="153"/>
      <c r="J1" s="153"/>
      <c r="K1" s="153"/>
      <c r="N1" s="156"/>
      <c r="O1" s="156"/>
      <c r="P1" s="156"/>
      <c r="Q1" s="156"/>
      <c r="R1" s="156"/>
      <c r="S1" s="156"/>
      <c r="T1" s="156"/>
      <c r="U1" s="156"/>
      <c r="V1" s="156"/>
      <c r="W1" s="156"/>
    </row>
    <row r="2" spans="1:23" ht="24" customHeight="1" thickBot="1" x14ac:dyDescent="0.25">
      <c r="A2" s="153"/>
      <c r="B2" s="591" t="s">
        <v>127</v>
      </c>
      <c r="C2" s="592"/>
      <c r="D2" s="592"/>
      <c r="E2" s="592"/>
      <c r="F2" s="592"/>
      <c r="G2" s="592"/>
      <c r="H2" s="592"/>
      <c r="I2" s="592"/>
      <c r="J2" s="593"/>
      <c r="K2" s="153"/>
      <c r="N2" s="156"/>
      <c r="O2" s="156"/>
      <c r="P2" s="156"/>
      <c r="Q2" s="156"/>
      <c r="R2" s="156"/>
      <c r="S2" s="156"/>
      <c r="T2" s="156"/>
      <c r="U2" s="156"/>
      <c r="V2" s="156"/>
      <c r="W2" s="156"/>
    </row>
    <row r="3" spans="1:23" x14ac:dyDescent="0.2">
      <c r="A3" s="153"/>
      <c r="B3" s="153"/>
      <c r="C3" s="153"/>
      <c r="D3" s="153"/>
      <c r="E3" s="153"/>
      <c r="F3" s="154"/>
      <c r="G3" s="153"/>
      <c r="H3" s="153"/>
      <c r="I3" s="153"/>
      <c r="J3" s="153"/>
      <c r="K3" s="153"/>
      <c r="N3" s="156"/>
      <c r="O3" s="156"/>
      <c r="P3" s="156"/>
      <c r="Q3" s="156"/>
      <c r="R3" s="156"/>
      <c r="S3" s="156"/>
      <c r="T3" s="156"/>
      <c r="U3" s="156"/>
      <c r="V3" s="156"/>
      <c r="W3" s="156"/>
    </row>
    <row r="4" spans="1:23" x14ac:dyDescent="0.2">
      <c r="A4" s="153"/>
      <c r="B4" s="157"/>
      <c r="C4" s="158"/>
      <c r="D4" s="158"/>
      <c r="E4" s="158"/>
      <c r="F4" s="159" t="s">
        <v>128</v>
      </c>
      <c r="G4" s="160" t="s">
        <v>170</v>
      </c>
      <c r="H4" s="161" t="s">
        <v>0</v>
      </c>
      <c r="I4" s="162">
        <f ca="1">NOW()</f>
        <v>41864.586737847225</v>
      </c>
      <c r="J4" s="163"/>
      <c r="N4" s="156"/>
      <c r="O4" s="156"/>
      <c r="P4" s="156"/>
      <c r="Q4" s="156"/>
      <c r="R4" s="156"/>
      <c r="S4" s="156"/>
      <c r="T4" s="156"/>
      <c r="U4" s="156"/>
      <c r="V4" s="156"/>
      <c r="W4" s="156"/>
    </row>
    <row r="5" spans="1:23" ht="24" customHeight="1" x14ac:dyDescent="0.2">
      <c r="A5" s="153"/>
      <c r="B5" s="594" t="s">
        <v>1</v>
      </c>
      <c r="C5" s="595"/>
      <c r="D5" s="595"/>
      <c r="E5" s="596"/>
      <c r="F5" s="164" t="s">
        <v>2</v>
      </c>
      <c r="G5" s="165"/>
      <c r="H5" s="165"/>
      <c r="I5" s="166"/>
      <c r="J5" s="167"/>
      <c r="L5" s="155" t="s">
        <v>3</v>
      </c>
      <c r="N5" s="156"/>
      <c r="O5" s="156"/>
      <c r="P5" s="156"/>
      <c r="Q5" s="156"/>
      <c r="R5" s="156"/>
      <c r="S5" s="156"/>
      <c r="T5" s="156"/>
      <c r="U5" s="156"/>
      <c r="V5" s="156"/>
      <c r="W5" s="156"/>
    </row>
    <row r="6" spans="1:23" x14ac:dyDescent="0.2">
      <c r="A6" s="153"/>
      <c r="B6" s="168" t="s">
        <v>4</v>
      </c>
      <c r="C6" s="169"/>
      <c r="D6" s="169"/>
      <c r="E6" s="169"/>
      <c r="F6" s="170"/>
      <c r="G6" s="171" t="s">
        <v>5</v>
      </c>
      <c r="H6" s="172"/>
      <c r="I6" s="172"/>
      <c r="J6" s="173"/>
      <c r="N6" s="156"/>
      <c r="O6" s="156"/>
      <c r="P6" s="156"/>
      <c r="Q6" s="156"/>
      <c r="R6" s="156"/>
      <c r="S6" s="156"/>
      <c r="T6" s="156"/>
      <c r="U6" s="156"/>
      <c r="V6" s="156"/>
      <c r="W6" s="156"/>
    </row>
    <row r="7" spans="1:23" x14ac:dyDescent="0.2">
      <c r="A7" s="153"/>
      <c r="B7" s="174"/>
      <c r="C7" s="175"/>
      <c r="D7" s="175"/>
      <c r="E7" s="175" t="s">
        <v>3</v>
      </c>
      <c r="F7" s="176"/>
      <c r="G7" s="177"/>
      <c r="H7" s="177"/>
      <c r="I7" s="177"/>
      <c r="J7" s="178"/>
      <c r="N7" s="156"/>
      <c r="O7" s="156"/>
      <c r="P7" s="156"/>
      <c r="Q7" s="156"/>
      <c r="R7" s="156"/>
      <c r="S7" s="156"/>
      <c r="T7" s="156"/>
      <c r="U7" s="156"/>
      <c r="V7" s="156"/>
      <c r="W7" s="156"/>
    </row>
    <row r="8" spans="1:23" x14ac:dyDescent="0.2">
      <c r="A8" s="153"/>
      <c r="B8" s="597" t="s">
        <v>129</v>
      </c>
      <c r="C8" s="598"/>
      <c r="D8" s="598"/>
      <c r="E8" s="599"/>
      <c r="F8" s="179"/>
      <c r="G8" s="180"/>
      <c r="H8" s="180"/>
      <c r="I8" s="180"/>
      <c r="J8" s="181"/>
      <c r="N8" s="156"/>
      <c r="O8" s="156"/>
      <c r="P8" s="156"/>
      <c r="Q8" s="156"/>
      <c r="R8" s="156"/>
      <c r="S8" s="156"/>
      <c r="T8" s="156"/>
      <c r="U8" s="156"/>
      <c r="V8" s="156"/>
      <c r="W8" s="156"/>
    </row>
    <row r="9" spans="1:23" x14ac:dyDescent="0.2">
      <c r="A9" s="153"/>
      <c r="B9" s="182"/>
      <c r="C9" s="183"/>
      <c r="D9" s="183"/>
      <c r="E9" s="183"/>
      <c r="F9" s="184"/>
      <c r="G9" s="172"/>
      <c r="H9" s="172"/>
      <c r="I9" s="172"/>
      <c r="J9" s="173"/>
      <c r="N9" s="156"/>
      <c r="O9" s="156"/>
      <c r="P9" s="156"/>
      <c r="Q9" s="156"/>
      <c r="R9" s="156"/>
      <c r="S9" s="156"/>
      <c r="T9" s="156"/>
      <c r="U9" s="156"/>
      <c r="V9" s="156"/>
      <c r="W9" s="156"/>
    </row>
    <row r="10" spans="1:23" x14ac:dyDescent="0.2">
      <c r="A10" s="153"/>
      <c r="B10" s="185"/>
      <c r="C10" s="186"/>
      <c r="D10" s="186"/>
      <c r="E10" s="186"/>
      <c r="F10" s="187"/>
      <c r="G10" s="188"/>
      <c r="H10" s="188"/>
      <c r="I10" s="188"/>
      <c r="J10" s="189"/>
      <c r="N10" s="156"/>
      <c r="O10" s="156"/>
      <c r="P10" s="156"/>
      <c r="Q10" s="156"/>
      <c r="R10" s="156"/>
      <c r="S10" s="156"/>
      <c r="T10" s="156"/>
      <c r="U10" s="156"/>
      <c r="V10" s="156"/>
      <c r="W10" s="156"/>
    </row>
    <row r="11" spans="1:23" ht="13.5" thickBot="1" x14ac:dyDescent="0.25">
      <c r="A11" s="153"/>
      <c r="B11" s="153"/>
      <c r="C11" s="153"/>
      <c r="D11" s="153"/>
      <c r="E11" s="153"/>
      <c r="F11" s="154"/>
      <c r="G11" s="153"/>
      <c r="H11" s="153"/>
      <c r="I11" s="153"/>
      <c r="J11" s="153"/>
      <c r="K11" s="153"/>
      <c r="N11" s="156"/>
      <c r="O11" s="156"/>
      <c r="P11" s="156"/>
      <c r="Q11" s="156"/>
      <c r="R11" s="156"/>
      <c r="S11" s="156"/>
      <c r="T11" s="156"/>
      <c r="U11" s="156"/>
      <c r="V11" s="156"/>
      <c r="W11" s="156"/>
    </row>
    <row r="12" spans="1:23" ht="17.25" customHeight="1" x14ac:dyDescent="0.2">
      <c r="A12" s="153"/>
      <c r="B12" s="190"/>
      <c r="C12" s="191"/>
      <c r="D12" s="191"/>
      <c r="E12" s="192"/>
      <c r="F12" s="192"/>
      <c r="G12" s="193"/>
      <c r="H12" s="192"/>
      <c r="I12" s="193"/>
      <c r="J12" s="194"/>
      <c r="N12" s="156"/>
      <c r="O12" s="156"/>
      <c r="P12" s="156"/>
      <c r="Q12" s="156"/>
      <c r="R12" s="156"/>
      <c r="S12" s="156"/>
      <c r="T12" s="156"/>
      <c r="U12" s="156"/>
      <c r="V12" s="156"/>
      <c r="W12" s="156"/>
    </row>
    <row r="13" spans="1:23" ht="13.5" thickBot="1" x14ac:dyDescent="0.25">
      <c r="A13" s="153"/>
      <c r="B13" s="572"/>
      <c r="C13" s="573"/>
      <c r="D13" s="573"/>
      <c r="E13" s="573"/>
      <c r="F13" s="574"/>
      <c r="G13" s="195"/>
      <c r="H13" s="575"/>
      <c r="I13" s="570"/>
      <c r="J13" s="571"/>
      <c r="N13" s="156"/>
      <c r="O13" s="156"/>
      <c r="P13" s="156"/>
      <c r="Q13" s="156"/>
      <c r="R13" s="156"/>
      <c r="S13" s="156"/>
      <c r="T13" s="156"/>
      <c r="U13" s="156"/>
      <c r="V13" s="156"/>
      <c r="W13" s="156"/>
    </row>
    <row r="14" spans="1:23" ht="20.100000000000001" customHeight="1" x14ac:dyDescent="0.2">
      <c r="A14" s="153"/>
      <c r="B14" s="196" t="s">
        <v>6</v>
      </c>
      <c r="C14" s="197"/>
      <c r="D14" s="197"/>
      <c r="E14" s="197"/>
      <c r="F14" s="198" t="s">
        <v>7</v>
      </c>
      <c r="G14" s="199">
        <v>75</v>
      </c>
      <c r="H14" s="567" t="s">
        <v>8</v>
      </c>
      <c r="I14" s="200"/>
      <c r="J14" s="201"/>
      <c r="N14" s="156"/>
      <c r="O14" s="156"/>
      <c r="P14" s="156"/>
      <c r="Q14" s="156"/>
      <c r="R14" s="156"/>
      <c r="S14" s="156"/>
      <c r="T14" s="156"/>
      <c r="U14" s="156"/>
      <c r="V14" s="156"/>
      <c r="W14" s="156"/>
    </row>
    <row r="15" spans="1:23" ht="20.100000000000001" customHeight="1" x14ac:dyDescent="0.2">
      <c r="A15" s="153"/>
      <c r="B15" s="456" t="s">
        <v>9</v>
      </c>
      <c r="C15" s="457"/>
      <c r="D15" s="457"/>
      <c r="E15" s="457"/>
      <c r="F15" s="458" t="s">
        <v>10</v>
      </c>
      <c r="G15" s="459">
        <v>1200</v>
      </c>
      <c r="H15" s="568" t="s">
        <v>11</v>
      </c>
      <c r="I15" s="561"/>
      <c r="J15" s="576"/>
      <c r="N15" s="156"/>
      <c r="O15" s="156"/>
      <c r="P15" s="156"/>
      <c r="Q15" s="156"/>
      <c r="R15" s="156"/>
      <c r="S15" s="156"/>
      <c r="T15" s="156"/>
      <c r="U15" s="156"/>
      <c r="V15" s="156"/>
      <c r="W15" s="156"/>
    </row>
    <row r="16" spans="1:23" ht="20.100000000000001" customHeight="1" x14ac:dyDescent="0.2">
      <c r="A16" s="153"/>
      <c r="B16" s="205"/>
      <c r="C16" s="206"/>
      <c r="D16" s="206"/>
      <c r="E16" s="453" t="s">
        <v>151</v>
      </c>
      <c r="F16" s="206"/>
      <c r="G16" s="207">
        <f>D174</f>
        <v>1</v>
      </c>
      <c r="H16" s="455" t="s">
        <v>12</v>
      </c>
      <c r="I16" s="561"/>
      <c r="J16" s="562"/>
      <c r="N16" s="156"/>
      <c r="O16" s="156"/>
      <c r="P16" s="156"/>
      <c r="Q16" s="156"/>
      <c r="R16" s="156"/>
      <c r="S16" s="156"/>
      <c r="T16" s="156"/>
      <c r="U16" s="156"/>
      <c r="V16" s="156"/>
      <c r="W16" s="156"/>
    </row>
    <row r="17" spans="1:23" ht="20.100000000000001" customHeight="1" x14ac:dyDescent="0.2">
      <c r="A17" s="153"/>
      <c r="B17" s="208"/>
      <c r="C17" s="209"/>
      <c r="D17" s="209"/>
      <c r="E17" s="454" t="s">
        <v>56</v>
      </c>
      <c r="F17" s="209"/>
      <c r="G17" s="210">
        <f>D180</f>
        <v>1</v>
      </c>
      <c r="H17" s="569" t="s">
        <v>12</v>
      </c>
      <c r="I17" s="563"/>
      <c r="J17" s="564"/>
      <c r="N17" s="156"/>
      <c r="O17" s="156"/>
      <c r="P17" s="156"/>
      <c r="Q17" s="156"/>
      <c r="R17" s="156"/>
      <c r="S17" s="156"/>
      <c r="T17" s="156"/>
      <c r="U17" s="156"/>
      <c r="V17" s="156"/>
      <c r="W17" s="156"/>
    </row>
    <row r="18" spans="1:23" ht="20.100000000000001" customHeight="1" x14ac:dyDescent="0.2">
      <c r="A18" s="153"/>
      <c r="B18" s="202"/>
      <c r="C18" s="203"/>
      <c r="D18" s="203"/>
      <c r="E18" s="453" t="s">
        <v>147</v>
      </c>
      <c r="F18" s="203"/>
      <c r="G18" s="211">
        <f>D184</f>
        <v>2</v>
      </c>
      <c r="H18" s="455" t="s">
        <v>12</v>
      </c>
      <c r="I18" s="565"/>
      <c r="J18" s="566"/>
      <c r="N18" s="156"/>
      <c r="O18" s="156"/>
      <c r="P18" s="156"/>
      <c r="Q18" s="156"/>
      <c r="R18" s="156"/>
      <c r="S18" s="156"/>
      <c r="T18" s="156"/>
      <c r="U18" s="156"/>
      <c r="V18" s="156"/>
      <c r="W18" s="156"/>
    </row>
    <row r="19" spans="1:23" ht="20.100000000000001" customHeight="1" x14ac:dyDescent="0.2">
      <c r="A19" s="153"/>
      <c r="B19" s="202"/>
      <c r="C19" s="203"/>
      <c r="D19" s="203"/>
      <c r="E19" s="453" t="s">
        <v>152</v>
      </c>
      <c r="F19" s="204" t="s">
        <v>13</v>
      </c>
      <c r="G19" s="212">
        <f>D188</f>
        <v>1</v>
      </c>
      <c r="H19" s="455" t="s">
        <v>12</v>
      </c>
      <c r="I19" s="580"/>
      <c r="J19" s="581"/>
      <c r="N19" s="156"/>
      <c r="O19" s="156"/>
      <c r="P19" s="156"/>
      <c r="Q19" s="156"/>
      <c r="R19" s="156"/>
      <c r="S19" s="156"/>
      <c r="T19" s="156"/>
      <c r="U19" s="156"/>
      <c r="V19" s="156"/>
      <c r="W19" s="156"/>
    </row>
    <row r="20" spans="1:23" ht="20.100000000000001" customHeight="1" thickBot="1" x14ac:dyDescent="0.25">
      <c r="A20" s="153"/>
      <c r="B20" s="213" t="s">
        <v>14</v>
      </c>
      <c r="C20" s="214"/>
      <c r="D20" s="214"/>
      <c r="E20" s="214"/>
      <c r="F20" s="214" t="s">
        <v>165</v>
      </c>
      <c r="G20" s="215"/>
      <c r="H20" s="216"/>
      <c r="I20" s="577">
        <f>((64*G14*1000*8*I147^2)/(210000*PI()^3))^0.25</f>
        <v>76.343347462419501</v>
      </c>
      <c r="J20" s="578" t="s">
        <v>11</v>
      </c>
      <c r="N20" s="156"/>
      <c r="O20" s="156"/>
      <c r="P20" s="156"/>
      <c r="Q20" s="156"/>
      <c r="R20" s="156"/>
      <c r="S20" s="156"/>
      <c r="T20" s="156"/>
      <c r="U20" s="156"/>
      <c r="V20" s="156"/>
      <c r="W20" s="156"/>
    </row>
    <row r="21" spans="1:23" ht="15.75" x14ac:dyDescent="0.2">
      <c r="A21" s="153"/>
      <c r="B21" s="217"/>
      <c r="C21" s="218"/>
      <c r="D21" s="218"/>
      <c r="E21" s="218"/>
      <c r="F21" s="218"/>
      <c r="G21" s="219"/>
      <c r="H21" s="220"/>
      <c r="I21" s="468"/>
      <c r="J21" s="579"/>
      <c r="R21" s="156"/>
      <c r="S21" s="156"/>
      <c r="T21" s="156"/>
      <c r="U21" s="156"/>
      <c r="V21" s="156"/>
      <c r="W21" s="156"/>
    </row>
    <row r="22" spans="1:23" x14ac:dyDescent="0.2">
      <c r="A22" s="153"/>
      <c r="B22" s="217"/>
      <c r="C22" s="218"/>
      <c r="D22" s="218"/>
      <c r="E22" s="218"/>
      <c r="F22" s="218"/>
      <c r="G22" s="219"/>
      <c r="H22" s="220"/>
      <c r="I22" s="221"/>
      <c r="J22" s="222"/>
      <c r="R22" s="156"/>
      <c r="S22" s="156"/>
      <c r="T22" s="156"/>
      <c r="U22" s="156"/>
      <c r="V22" s="156"/>
      <c r="W22" s="156"/>
    </row>
    <row r="23" spans="1:23" ht="15" customHeight="1" x14ac:dyDescent="0.2">
      <c r="A23" s="153"/>
      <c r="B23" s="223"/>
      <c r="C23" s="224"/>
      <c r="D23" s="224"/>
      <c r="E23" s="224"/>
      <c r="F23" s="224"/>
      <c r="G23" s="225"/>
      <c r="H23" s="226"/>
      <c r="I23" s="227"/>
      <c r="J23" s="228"/>
      <c r="R23" s="156"/>
      <c r="S23" s="156"/>
      <c r="T23" s="156"/>
      <c r="U23" s="156"/>
      <c r="V23" s="156"/>
      <c r="W23" s="156"/>
    </row>
    <row r="24" spans="1:23" ht="15" customHeight="1" x14ac:dyDescent="0.2">
      <c r="A24" s="153"/>
      <c r="B24" s="229"/>
      <c r="C24" s="230" t="s">
        <v>15</v>
      </c>
      <c r="D24" s="231"/>
      <c r="E24" s="231"/>
      <c r="F24" s="231"/>
      <c r="G24" s="232"/>
      <c r="H24" s="232"/>
      <c r="I24" s="233" t="s">
        <v>16</v>
      </c>
      <c r="J24" s="234">
        <f>Daten_1!F6</f>
        <v>16</v>
      </c>
      <c r="R24" s="156"/>
      <c r="S24" s="156"/>
      <c r="T24" s="156"/>
      <c r="U24" s="156"/>
      <c r="V24" s="156"/>
      <c r="W24" s="156"/>
    </row>
    <row r="25" spans="1:23" ht="15" customHeight="1" x14ac:dyDescent="0.2">
      <c r="A25" s="153"/>
      <c r="B25" s="229"/>
      <c r="C25" s="230" t="s">
        <v>142</v>
      </c>
      <c r="D25" s="231"/>
      <c r="E25" s="231"/>
      <c r="F25" s="231"/>
      <c r="G25" s="225"/>
      <c r="H25" s="240" t="s">
        <v>171</v>
      </c>
      <c r="I25" s="235">
        <f>Daten_1!E6</f>
        <v>11.5</v>
      </c>
      <c r="J25" s="236" t="s">
        <v>11</v>
      </c>
      <c r="R25" s="156"/>
      <c r="S25" s="156"/>
      <c r="T25" s="156"/>
      <c r="U25" s="156"/>
      <c r="V25" s="156"/>
      <c r="W25" s="156"/>
    </row>
    <row r="26" spans="1:23" ht="15" customHeight="1" x14ac:dyDescent="0.2">
      <c r="A26" s="153"/>
      <c r="B26" s="229"/>
      <c r="C26" s="230" t="s">
        <v>138</v>
      </c>
      <c r="D26" s="231"/>
      <c r="E26" s="231"/>
      <c r="F26" s="231"/>
      <c r="G26" s="225"/>
      <c r="H26" s="237" t="s">
        <v>172</v>
      </c>
      <c r="I26" s="235">
        <f>Daten_1!I6</f>
        <v>5.1965082181489359</v>
      </c>
      <c r="J26" s="236" t="s">
        <v>17</v>
      </c>
      <c r="R26" s="156"/>
      <c r="S26" s="156"/>
      <c r="T26" s="156"/>
      <c r="U26" s="156"/>
      <c r="V26" s="156"/>
      <c r="W26" s="156"/>
    </row>
    <row r="27" spans="1:23" ht="15" customHeight="1" x14ac:dyDescent="0.2">
      <c r="A27" s="153"/>
      <c r="B27" s="229"/>
      <c r="C27" s="230" t="s">
        <v>139</v>
      </c>
      <c r="D27" s="231"/>
      <c r="E27" s="231"/>
      <c r="F27" s="231"/>
      <c r="G27" s="225"/>
      <c r="H27" s="237" t="s">
        <v>173</v>
      </c>
      <c r="I27" s="235">
        <f>ATAN(I29/(Daten_1!J6*PI()))*180/PI()</f>
        <v>5.1965082181489359</v>
      </c>
      <c r="J27" s="236" t="s">
        <v>17</v>
      </c>
      <c r="R27" s="156"/>
      <c r="S27" s="156"/>
      <c r="T27" s="156"/>
      <c r="U27" s="156"/>
      <c r="V27" s="156"/>
      <c r="W27" s="156"/>
    </row>
    <row r="28" spans="1:23" ht="15" customHeight="1" x14ac:dyDescent="0.2">
      <c r="A28" s="153"/>
      <c r="B28" s="229"/>
      <c r="C28" s="230" t="s">
        <v>140</v>
      </c>
      <c r="D28" s="231"/>
      <c r="E28" s="231" t="s">
        <v>3</v>
      </c>
      <c r="F28" s="231"/>
      <c r="G28" s="225"/>
      <c r="H28" s="238" t="s">
        <v>18</v>
      </c>
      <c r="I28" s="235">
        <f>Daten_1!G6</f>
        <v>4</v>
      </c>
      <c r="J28" s="236" t="s">
        <v>11</v>
      </c>
      <c r="R28" s="156"/>
      <c r="S28" s="156"/>
      <c r="T28" s="156"/>
      <c r="U28" s="156"/>
      <c r="V28" s="156"/>
      <c r="W28" s="156"/>
    </row>
    <row r="29" spans="1:23" ht="15" customHeight="1" x14ac:dyDescent="0.2">
      <c r="A29" s="153"/>
      <c r="B29" s="229"/>
      <c r="C29" s="230" t="s">
        <v>141</v>
      </c>
      <c r="D29" s="231"/>
      <c r="E29" s="231"/>
      <c r="F29" s="231"/>
      <c r="G29" s="225"/>
      <c r="H29" s="238" t="s">
        <v>19</v>
      </c>
      <c r="I29" s="235">
        <f>I28*G19</f>
        <v>4</v>
      </c>
      <c r="J29" s="236" t="s">
        <v>11</v>
      </c>
      <c r="R29" s="156"/>
      <c r="S29" s="156"/>
      <c r="T29" s="156"/>
      <c r="U29" s="156"/>
      <c r="V29" s="156"/>
      <c r="W29" s="156"/>
    </row>
    <row r="30" spans="1:23" ht="15" customHeight="1" x14ac:dyDescent="0.2">
      <c r="A30" s="153"/>
      <c r="B30" s="472"/>
      <c r="C30" s="473"/>
      <c r="D30" s="473"/>
      <c r="E30" s="473"/>
      <c r="F30" s="473"/>
      <c r="G30" s="474"/>
      <c r="H30" s="475" t="s">
        <v>3</v>
      </c>
      <c r="I30" s="476" t="s">
        <v>3</v>
      </c>
      <c r="J30" s="477"/>
      <c r="R30" s="156"/>
      <c r="S30" s="156"/>
      <c r="T30" s="156"/>
      <c r="U30" s="156"/>
      <c r="V30" s="156"/>
      <c r="W30" s="156"/>
    </row>
    <row r="31" spans="1:23" x14ac:dyDescent="0.2">
      <c r="A31" s="153"/>
      <c r="B31" s="239"/>
      <c r="C31" s="231"/>
      <c r="D31" s="231"/>
      <c r="E31" s="231"/>
      <c r="F31" s="231"/>
      <c r="G31" s="225"/>
      <c r="H31" s="469"/>
      <c r="I31" s="470"/>
      <c r="J31" s="471"/>
      <c r="R31" s="156"/>
      <c r="S31" s="156"/>
      <c r="T31" s="156"/>
      <c r="U31" s="156"/>
      <c r="V31" s="156"/>
      <c r="W31" s="156"/>
    </row>
    <row r="32" spans="1:23" x14ac:dyDescent="0.2">
      <c r="A32" s="153"/>
      <c r="B32" s="239"/>
      <c r="C32" s="231"/>
      <c r="D32" s="231"/>
      <c r="E32" s="231"/>
      <c r="F32" s="231"/>
      <c r="G32" s="225"/>
      <c r="H32" s="226"/>
      <c r="I32" s="235"/>
      <c r="J32" s="236"/>
      <c r="R32" s="156"/>
      <c r="S32" s="156"/>
      <c r="T32" s="156"/>
      <c r="U32" s="156"/>
      <c r="V32" s="156"/>
      <c r="W32" s="156"/>
    </row>
    <row r="33" spans="1:23" x14ac:dyDescent="0.2">
      <c r="A33" s="153"/>
      <c r="B33" s="239"/>
      <c r="C33" s="231"/>
      <c r="D33" s="231"/>
      <c r="E33" s="231"/>
      <c r="F33" s="231"/>
      <c r="G33" s="225"/>
      <c r="H33" s="226"/>
      <c r="I33" s="235"/>
      <c r="J33" s="236"/>
      <c r="K33" s="241"/>
      <c r="R33" s="156"/>
      <c r="S33" s="156"/>
      <c r="T33" s="156"/>
      <c r="U33" s="156"/>
      <c r="V33" s="156"/>
      <c r="W33" s="156"/>
    </row>
    <row r="34" spans="1:23" x14ac:dyDescent="0.2">
      <c r="A34" s="153"/>
      <c r="B34" s="239"/>
      <c r="C34" s="231"/>
      <c r="D34" s="231"/>
      <c r="E34" s="231"/>
      <c r="F34" s="231"/>
      <c r="G34" s="225"/>
      <c r="H34" s="232"/>
      <c r="I34" s="235"/>
      <c r="J34" s="236"/>
      <c r="R34" s="156"/>
      <c r="S34" s="156"/>
      <c r="T34" s="156"/>
      <c r="U34" s="156"/>
      <c r="V34" s="156"/>
      <c r="W34" s="156"/>
    </row>
    <row r="35" spans="1:23" x14ac:dyDescent="0.2">
      <c r="A35" s="153"/>
      <c r="B35" s="229"/>
      <c r="C35" s="231"/>
      <c r="D35" s="231"/>
      <c r="E35" s="466" t="s">
        <v>164</v>
      </c>
      <c r="F35" s="231"/>
      <c r="G35" s="225"/>
      <c r="H35" s="242" t="str">
        <f>Daten_2!F5</f>
        <v>CuSn-Leg.</v>
      </c>
      <c r="I35" s="243"/>
      <c r="J35" s="236"/>
      <c r="R35" s="156"/>
      <c r="S35" s="156"/>
      <c r="T35" s="156"/>
      <c r="U35" s="156"/>
      <c r="V35" s="156"/>
      <c r="W35" s="156"/>
    </row>
    <row r="36" spans="1:23" x14ac:dyDescent="0.2">
      <c r="A36" s="153"/>
      <c r="B36" s="229"/>
      <c r="C36" s="231"/>
      <c r="D36" s="231"/>
      <c r="E36" s="465" t="s">
        <v>21</v>
      </c>
      <c r="F36" s="231"/>
      <c r="G36" s="225"/>
      <c r="H36" s="242" t="str">
        <f>Daten_2!G5</f>
        <v>geschmiert</v>
      </c>
      <c r="I36" s="243"/>
      <c r="J36" s="236"/>
      <c r="R36" s="156"/>
      <c r="S36" s="156"/>
      <c r="T36" s="156"/>
      <c r="U36" s="156"/>
      <c r="V36" s="156"/>
      <c r="W36" s="156"/>
    </row>
    <row r="37" spans="1:23" x14ac:dyDescent="0.2">
      <c r="A37" s="153"/>
      <c r="B37" s="229"/>
      <c r="C37" s="231"/>
      <c r="D37" s="231"/>
      <c r="E37" s="465" t="s">
        <v>22</v>
      </c>
      <c r="F37" s="231"/>
      <c r="G37" s="225"/>
      <c r="H37" s="244">
        <f>Daten_2!H5</f>
        <v>6</v>
      </c>
      <c r="I37" s="245" t="s">
        <v>17</v>
      </c>
      <c r="J37" s="236"/>
      <c r="R37" s="156"/>
      <c r="S37" s="156"/>
      <c r="T37" s="156"/>
      <c r="U37" s="156"/>
      <c r="V37" s="156"/>
      <c r="W37" s="156"/>
    </row>
    <row r="38" spans="1:23" ht="13.5" thickBot="1" x14ac:dyDescent="0.25">
      <c r="A38" s="153"/>
      <c r="B38" s="246"/>
      <c r="C38" s="247"/>
      <c r="D38" s="247"/>
      <c r="E38" s="247"/>
      <c r="F38" s="247"/>
      <c r="G38" s="248"/>
      <c r="H38" s="249"/>
      <c r="I38" s="250"/>
      <c r="J38" s="251"/>
      <c r="R38" s="156"/>
      <c r="S38" s="156"/>
      <c r="T38" s="156"/>
      <c r="U38" s="156"/>
      <c r="V38" s="156"/>
      <c r="W38" s="156"/>
    </row>
    <row r="39" spans="1:23" ht="13.5" thickBot="1" x14ac:dyDescent="0.25">
      <c r="A39" s="153"/>
      <c r="B39" s="252"/>
      <c r="C39" s="252"/>
      <c r="D39" s="252"/>
      <c r="E39" s="252"/>
      <c r="F39" s="252"/>
      <c r="G39" s="253"/>
      <c r="H39" s="254"/>
      <c r="I39" s="255"/>
      <c r="J39" s="256"/>
      <c r="K39" s="206"/>
      <c r="N39" s="156"/>
      <c r="O39" s="156"/>
      <c r="P39" s="156"/>
      <c r="Q39" s="156"/>
      <c r="R39" s="156"/>
      <c r="S39" s="156"/>
      <c r="T39" s="156"/>
      <c r="U39" s="156"/>
      <c r="V39" s="156"/>
      <c r="W39" s="156"/>
    </row>
    <row r="40" spans="1:23" x14ac:dyDescent="0.2">
      <c r="A40" s="153"/>
      <c r="B40" s="257"/>
      <c r="C40" s="258"/>
      <c r="D40" s="258"/>
      <c r="E40" s="258"/>
      <c r="F40" s="258"/>
      <c r="G40" s="259"/>
      <c r="H40" s="260"/>
      <c r="I40" s="261"/>
      <c r="J40" s="262"/>
      <c r="N40" s="156"/>
      <c r="O40" s="156"/>
      <c r="P40" s="156"/>
      <c r="Q40" s="156"/>
      <c r="R40" s="156"/>
      <c r="S40" s="156"/>
      <c r="T40" s="156"/>
      <c r="U40" s="156"/>
      <c r="V40" s="156"/>
      <c r="W40" s="156"/>
    </row>
    <row r="41" spans="1:23" x14ac:dyDescent="0.2">
      <c r="A41" s="153"/>
      <c r="B41" s="263"/>
      <c r="C41" s="264"/>
      <c r="D41" s="264"/>
      <c r="E41" s="264"/>
      <c r="F41" s="264"/>
      <c r="G41" s="265"/>
      <c r="H41" s="266"/>
      <c r="I41" s="267"/>
      <c r="J41" s="268"/>
      <c r="N41" s="156"/>
      <c r="O41" s="156"/>
      <c r="P41" s="156"/>
      <c r="Q41" s="156"/>
      <c r="R41" s="156"/>
      <c r="S41" s="156"/>
      <c r="T41" s="156"/>
      <c r="U41" s="156"/>
      <c r="V41" s="156"/>
      <c r="W41" s="156"/>
    </row>
    <row r="42" spans="1:23" ht="13.5" thickBot="1" x14ac:dyDescent="0.25">
      <c r="A42" s="153"/>
      <c r="B42" s="269"/>
      <c r="C42" s="270"/>
      <c r="D42" s="270"/>
      <c r="E42" s="270"/>
      <c r="F42" s="270"/>
      <c r="G42" s="271"/>
      <c r="H42" s="272"/>
      <c r="I42" s="273"/>
      <c r="J42" s="274"/>
      <c r="N42" s="156"/>
      <c r="O42" s="156"/>
      <c r="P42" s="156"/>
      <c r="Q42" s="156"/>
      <c r="R42" s="156"/>
      <c r="S42" s="156"/>
      <c r="T42" s="156"/>
      <c r="U42" s="156"/>
      <c r="V42" s="156"/>
      <c r="W42" s="156"/>
    </row>
    <row r="43" spans="1:23" ht="13.5" thickBot="1" x14ac:dyDescent="0.25">
      <c r="A43" s="153"/>
      <c r="B43" s="275" t="s">
        <v>23</v>
      </c>
      <c r="C43" s="276"/>
      <c r="D43" s="276"/>
      <c r="E43" s="276"/>
      <c r="F43" s="276"/>
      <c r="G43" s="277"/>
      <c r="H43" s="278"/>
      <c r="I43" s="279"/>
      <c r="J43" s="280"/>
      <c r="N43" s="156"/>
      <c r="O43" s="156"/>
      <c r="P43" s="156"/>
      <c r="Q43" s="156"/>
      <c r="R43" s="156"/>
      <c r="S43" s="156"/>
      <c r="T43" s="156"/>
      <c r="U43" s="156"/>
      <c r="V43" s="156"/>
      <c r="W43" s="156"/>
    </row>
    <row r="44" spans="1:23" ht="15" customHeight="1" x14ac:dyDescent="0.2">
      <c r="A44" s="153"/>
      <c r="B44" s="281" t="s">
        <v>24</v>
      </c>
      <c r="C44" s="282"/>
      <c r="D44" s="282"/>
      <c r="E44" s="282"/>
      <c r="F44" s="282" t="s">
        <v>25</v>
      </c>
      <c r="H44" s="283">
        <f>G14*1000*Daten_1!J6/2*TAN(PI()/180*(Daten_2!H5+I27))/1000</f>
        <v>103.91955017881475</v>
      </c>
      <c r="I44" s="284" t="s">
        <v>26</v>
      </c>
      <c r="J44" s="201"/>
      <c r="N44" s="156"/>
      <c r="O44" s="156"/>
      <c r="P44" s="156"/>
      <c r="Q44" s="156"/>
      <c r="R44" s="156"/>
      <c r="S44" s="156"/>
      <c r="T44" s="156"/>
      <c r="U44" s="156"/>
      <c r="V44" s="156"/>
      <c r="W44" s="156"/>
    </row>
    <row r="45" spans="1:23" ht="15" customHeight="1" x14ac:dyDescent="0.2">
      <c r="A45" s="153"/>
      <c r="B45" s="285" t="s">
        <v>27</v>
      </c>
      <c r="C45" s="286"/>
      <c r="D45" s="286"/>
      <c r="E45" s="286"/>
      <c r="F45" s="287" t="s">
        <v>3</v>
      </c>
      <c r="G45" s="288" t="str">
        <f>IF(H37&gt;I27,"ja","nein")</f>
        <v>ja</v>
      </c>
      <c r="H45" s="289"/>
      <c r="I45" s="290"/>
      <c r="J45" s="291"/>
      <c r="N45" s="156"/>
      <c r="O45" s="156"/>
      <c r="P45" s="156"/>
      <c r="Q45" s="156"/>
      <c r="R45" s="156"/>
      <c r="S45" s="156"/>
      <c r="T45" s="156"/>
      <c r="U45" s="156"/>
      <c r="V45" s="156"/>
      <c r="W45" s="156"/>
    </row>
    <row r="46" spans="1:23" x14ac:dyDescent="0.2">
      <c r="A46" s="153"/>
      <c r="B46" s="292" t="s">
        <v>28</v>
      </c>
      <c r="C46" s="293"/>
      <c r="D46" s="293"/>
      <c r="E46" s="293"/>
      <c r="F46" s="293"/>
      <c r="G46" s="294"/>
      <c r="H46" s="206"/>
      <c r="I46" s="331" t="s">
        <v>29</v>
      </c>
      <c r="J46" s="332" t="s">
        <v>30</v>
      </c>
      <c r="N46" s="156"/>
      <c r="O46" s="156"/>
      <c r="P46" s="156"/>
      <c r="Q46" s="156"/>
      <c r="R46" s="156"/>
      <c r="S46" s="156"/>
      <c r="T46" s="156"/>
      <c r="U46" s="156"/>
      <c r="V46" s="156"/>
      <c r="W46" s="156"/>
    </row>
    <row r="47" spans="1:23" ht="18.75" x14ac:dyDescent="0.2">
      <c r="A47" s="153"/>
      <c r="B47" s="205" t="s">
        <v>31</v>
      </c>
      <c r="C47" s="206"/>
      <c r="E47" s="295" t="s">
        <v>32</v>
      </c>
      <c r="F47" s="296" t="s">
        <v>33</v>
      </c>
      <c r="G47" s="297" t="str">
        <f>IF(I47&lt;J47,"ja","nein")</f>
        <v>nein</v>
      </c>
      <c r="H47" s="206"/>
      <c r="I47" s="298">
        <f>H44*1000/(0.2*Daten_1!E6^3)</f>
        <v>341.64395554800609</v>
      </c>
      <c r="J47" s="299">
        <f>I152</f>
        <v>113.33333333333333</v>
      </c>
      <c r="N47" s="156"/>
      <c r="O47" s="156"/>
      <c r="P47" s="156"/>
      <c r="Q47" s="156"/>
      <c r="R47" s="156"/>
      <c r="S47" s="156"/>
      <c r="T47" s="156"/>
      <c r="U47" s="156"/>
      <c r="V47" s="156"/>
      <c r="W47" s="156"/>
    </row>
    <row r="48" spans="1:23" ht="18.75" x14ac:dyDescent="0.2">
      <c r="A48" s="153"/>
      <c r="B48" s="205" t="s">
        <v>34</v>
      </c>
      <c r="C48" s="206"/>
      <c r="E48" s="300" t="s">
        <v>35</v>
      </c>
      <c r="F48" s="296" t="s">
        <v>33</v>
      </c>
      <c r="G48" s="297" t="str">
        <f>IF(I48&lt;J48,"ja","nein")</f>
        <v>nein</v>
      </c>
      <c r="H48" s="206"/>
      <c r="I48" s="298">
        <f>G14*1000/(Daten_1!L6)</f>
        <v>722.06401402750248</v>
      </c>
      <c r="J48" s="299">
        <f>I153</f>
        <v>196.66666666666666</v>
      </c>
      <c r="N48" s="156"/>
      <c r="O48" s="156"/>
      <c r="P48" s="156"/>
      <c r="Q48" s="156"/>
      <c r="R48" s="156"/>
      <c r="S48" s="156"/>
      <c r="T48" s="156"/>
      <c r="U48" s="156"/>
      <c r="V48" s="156"/>
      <c r="W48" s="156"/>
    </row>
    <row r="49" spans="1:23" ht="18.75" x14ac:dyDescent="0.2">
      <c r="A49" s="153"/>
      <c r="B49" s="301" t="s">
        <v>36</v>
      </c>
      <c r="C49" s="302"/>
      <c r="D49" s="289"/>
      <c r="E49" s="303" t="s">
        <v>37</v>
      </c>
      <c r="F49" s="304" t="s">
        <v>33</v>
      </c>
      <c r="G49" s="305" t="str">
        <f>IF(I49&lt;J49,"ja","nein")</f>
        <v>nein</v>
      </c>
      <c r="H49" s="302"/>
      <c r="I49" s="306">
        <f>(I48^2+3*(1*I47)^2)^0.5</f>
        <v>933.56211225658319</v>
      </c>
      <c r="J49" s="307">
        <f>J48</f>
        <v>196.66666666666666</v>
      </c>
      <c r="N49" s="156"/>
      <c r="O49" s="156"/>
      <c r="P49" s="156"/>
      <c r="Q49" s="156"/>
      <c r="R49" s="156"/>
      <c r="S49" s="156"/>
      <c r="T49" s="156"/>
      <c r="U49" s="156"/>
      <c r="V49" s="156"/>
      <c r="W49" s="156"/>
    </row>
    <row r="50" spans="1:23" ht="13.5" thickBot="1" x14ac:dyDescent="0.25">
      <c r="A50" s="153"/>
      <c r="B50" s="308" t="s">
        <v>38</v>
      </c>
      <c r="C50" s="270"/>
      <c r="D50" s="270"/>
      <c r="E50" s="270"/>
      <c r="F50" s="270"/>
      <c r="G50" s="309"/>
      <c r="H50" s="273"/>
      <c r="I50" s="273"/>
      <c r="J50" s="274"/>
      <c r="K50" s="206"/>
    </row>
    <row r="51" spans="1:23" ht="18.75" x14ac:dyDescent="0.2">
      <c r="A51" s="153"/>
      <c r="B51" s="281" t="s">
        <v>39</v>
      </c>
      <c r="C51" s="282"/>
      <c r="D51" s="282"/>
      <c r="E51" s="282"/>
      <c r="F51" s="310" t="s">
        <v>40</v>
      </c>
      <c r="H51" s="311">
        <f>4*I147/Daten_1!E6</f>
        <v>834.78260869565213</v>
      </c>
      <c r="I51" s="312" t="s">
        <v>41</v>
      </c>
      <c r="J51" s="201"/>
      <c r="K51" s="313" t="s">
        <v>3</v>
      </c>
    </row>
    <row r="52" spans="1:23" x14ac:dyDescent="0.2">
      <c r="A52" s="153"/>
      <c r="B52" s="314" t="str">
        <f>IF(H51&gt;G154,"Stabilitätsnachweis nach Euler", "Berechnung nach Tegtmajer ist maßgebend")</f>
        <v>Stabilitätsnachweis nach Euler</v>
      </c>
      <c r="C52" s="315"/>
      <c r="D52" s="315"/>
      <c r="E52" s="315"/>
      <c r="F52" s="315"/>
      <c r="G52" s="316"/>
      <c r="H52" s="317"/>
      <c r="I52" s="317"/>
      <c r="J52" s="318"/>
      <c r="K52" s="206"/>
    </row>
    <row r="53" spans="1:23" ht="18.75" x14ac:dyDescent="0.2">
      <c r="A53" s="153"/>
      <c r="B53" s="319" t="s">
        <v>42</v>
      </c>
      <c r="C53" s="320"/>
      <c r="D53" s="321"/>
      <c r="E53" s="321"/>
      <c r="F53" s="322" t="s">
        <v>43</v>
      </c>
      <c r="G53" s="289"/>
      <c r="H53" s="323">
        <f>IF(H51&gt;G154,G155,G156)</f>
        <v>2.9742142820014559</v>
      </c>
      <c r="I53" s="324" t="s">
        <v>44</v>
      </c>
      <c r="J53" s="325"/>
      <c r="K53" s="206"/>
    </row>
    <row r="54" spans="1:23" x14ac:dyDescent="0.2">
      <c r="A54" s="153"/>
      <c r="B54" s="326" t="s">
        <v>45</v>
      </c>
      <c r="C54" s="315"/>
      <c r="D54" s="315"/>
      <c r="E54" s="206"/>
      <c r="F54" s="206"/>
      <c r="G54" s="327"/>
      <c r="H54" s="328"/>
      <c r="I54" s="315"/>
      <c r="J54" s="329"/>
      <c r="K54" s="206"/>
    </row>
    <row r="55" spans="1:23" x14ac:dyDescent="0.2">
      <c r="A55" s="153"/>
      <c r="B55" s="330" t="str">
        <f>IF(H51&gt;G154,"(übliche Sicherheitswerte ca. 3 ... 6)","(übliche Sicherheitswerte ca. 2 ... 4)")</f>
        <v>(übliche Sicherheitswerte ca. 3 ... 6)</v>
      </c>
      <c r="C55" s="315"/>
      <c r="D55" s="315"/>
      <c r="E55" s="327"/>
      <c r="F55" s="327" t="s">
        <v>3</v>
      </c>
      <c r="G55" s="327" t="s">
        <v>3</v>
      </c>
      <c r="H55" s="328"/>
      <c r="I55" s="331" t="s">
        <v>29</v>
      </c>
      <c r="J55" s="332" t="s">
        <v>46</v>
      </c>
      <c r="K55" s="206"/>
    </row>
    <row r="56" spans="1:23" ht="18.75" x14ac:dyDescent="0.2">
      <c r="A56" s="153"/>
      <c r="B56" s="333" t="s">
        <v>47</v>
      </c>
      <c r="C56" s="315"/>
      <c r="D56" s="315"/>
      <c r="E56" s="334" t="s">
        <v>136</v>
      </c>
      <c r="F56" s="315"/>
      <c r="G56" s="297" t="str">
        <f>IF(I56&gt;J56,"ja","nein")</f>
        <v>nein</v>
      </c>
      <c r="H56" s="335" t="s">
        <v>3</v>
      </c>
      <c r="I56" s="336">
        <f>IF(H51&gt;G154,G155/I48,G156/I48)</f>
        <v>4.119045159738665E-3</v>
      </c>
      <c r="J56" s="299">
        <f>IF(H51&gt;G154,3,2)</f>
        <v>3</v>
      </c>
      <c r="K56" s="206"/>
    </row>
    <row r="57" spans="1:23" ht="19.5" thickBot="1" x14ac:dyDescent="0.25">
      <c r="A57" s="153"/>
      <c r="B57" s="337" t="s">
        <v>48</v>
      </c>
      <c r="C57" s="338"/>
      <c r="D57" s="338"/>
      <c r="E57" s="339" t="s">
        <v>136</v>
      </c>
      <c r="F57" s="338"/>
      <c r="G57" s="340" t="str">
        <f>IF(I57&gt;J57,"ja","nein")</f>
        <v>nein</v>
      </c>
      <c r="H57" s="341" t="s">
        <v>3</v>
      </c>
      <c r="I57" s="342">
        <f>IF(H51&gt;G154,G155/I49,G156/I49)</f>
        <v>3.1858772361833096E-3</v>
      </c>
      <c r="J57" s="343">
        <f>J56</f>
        <v>3</v>
      </c>
      <c r="K57" s="206"/>
    </row>
    <row r="58" spans="1:23" ht="13.5" thickBot="1" x14ac:dyDescent="0.25">
      <c r="A58" s="153"/>
      <c r="B58" s="344" t="s">
        <v>49</v>
      </c>
      <c r="C58" s="345"/>
      <c r="D58" s="345"/>
      <c r="E58" s="346"/>
      <c r="F58" s="345"/>
      <c r="G58" s="347"/>
      <c r="H58" s="345"/>
      <c r="I58" s="348"/>
      <c r="J58" s="349"/>
      <c r="K58" s="209"/>
    </row>
    <row r="59" spans="1:23" ht="18.75" x14ac:dyDescent="0.2">
      <c r="A59" s="153"/>
      <c r="B59" s="350"/>
      <c r="C59" s="351"/>
      <c r="D59" s="351"/>
      <c r="E59" s="352" t="s">
        <v>85</v>
      </c>
      <c r="F59" s="352" t="s">
        <v>50</v>
      </c>
      <c r="H59" s="353">
        <f>(G14*1000*I28)/(Daten_2!I5*Daten_1!J6*PI()*Daten_1!K6)</f>
        <v>341.04630662549005</v>
      </c>
      <c r="I59" s="354" t="s">
        <v>11</v>
      </c>
      <c r="J59" s="355"/>
    </row>
    <row r="60" spans="1:23" ht="18.75" x14ac:dyDescent="0.2">
      <c r="A60" s="153"/>
      <c r="B60" s="205"/>
      <c r="C60" s="206"/>
      <c r="D60" s="206"/>
      <c r="E60" s="356" t="s">
        <v>87</v>
      </c>
      <c r="F60" s="356" t="s">
        <v>51</v>
      </c>
      <c r="H60" s="357">
        <f>(G14*1000*I28)/(Daten_2!J5*Daten_1!J6*PI()*Daten_1!K6)</f>
        <v>170.52315331274502</v>
      </c>
      <c r="I60" s="206" t="s">
        <v>11</v>
      </c>
      <c r="J60" s="358"/>
    </row>
    <row r="61" spans="1:23" ht="18.75" x14ac:dyDescent="0.2">
      <c r="A61" s="153"/>
      <c r="B61" s="319"/>
      <c r="C61" s="321"/>
      <c r="D61" s="321"/>
      <c r="E61" s="359" t="s">
        <v>143</v>
      </c>
      <c r="F61" s="359" t="s">
        <v>52</v>
      </c>
      <c r="G61" s="360">
        <v>60</v>
      </c>
      <c r="H61" s="289"/>
      <c r="I61" s="361" t="str">
        <f>IF(G61&gt;2.5*Daten_1!F6,"Fehler! l&lt;2,5*d",IF(G61&gt;H59,"?",IF(G61&lt;H60,"Fehler !","")))</f>
        <v>Fehler! l&lt;2,5*d</v>
      </c>
      <c r="J61" s="362"/>
    </row>
    <row r="62" spans="1:23" x14ac:dyDescent="0.2">
      <c r="A62" s="153"/>
      <c r="B62" s="363" t="s">
        <v>53</v>
      </c>
      <c r="C62" s="206"/>
      <c r="D62" s="206"/>
      <c r="E62" s="206"/>
      <c r="F62" s="356"/>
      <c r="G62" s="206"/>
      <c r="H62" s="206"/>
      <c r="I62" s="364" t="s">
        <v>29</v>
      </c>
      <c r="J62" s="365" t="s">
        <v>30</v>
      </c>
    </row>
    <row r="63" spans="1:23" ht="13.5" thickBot="1" x14ac:dyDescent="0.25">
      <c r="A63" s="153"/>
      <c r="B63" s="366" t="s">
        <v>54</v>
      </c>
      <c r="C63" s="338"/>
      <c r="D63" s="338"/>
      <c r="E63" s="338"/>
      <c r="F63" s="338"/>
      <c r="G63" s="340" t="str">
        <f>IF(I63&lt;J63,"ja","nein")</f>
        <v>nein</v>
      </c>
      <c r="H63" s="367"/>
      <c r="I63" s="368">
        <f>(G14*1000*Daten_1!G6)/(G61*Daten_1!J6*PI()*Daten_1!K6)</f>
        <v>56.841051104248336</v>
      </c>
      <c r="J63" s="369">
        <f>Daten_2!J5</f>
        <v>20</v>
      </c>
    </row>
    <row r="67" spans="2:11" x14ac:dyDescent="0.2">
      <c r="K67" s="241"/>
    </row>
    <row r="68" spans="2:11" x14ac:dyDescent="0.2">
      <c r="K68" s="241"/>
    </row>
    <row r="69" spans="2:11" x14ac:dyDescent="0.2">
      <c r="K69" s="241"/>
    </row>
    <row r="70" spans="2:11" x14ac:dyDescent="0.2">
      <c r="K70" s="241"/>
    </row>
    <row r="71" spans="2:11" x14ac:dyDescent="0.2">
      <c r="K71" s="206"/>
    </row>
    <row r="72" spans="2:11" ht="17.25" customHeight="1" x14ac:dyDescent="0.2">
      <c r="K72" s="206"/>
    </row>
    <row r="73" spans="2:11" ht="15" customHeight="1" x14ac:dyDescent="0.2">
      <c r="K73" s="206"/>
    </row>
    <row r="74" spans="2:11" x14ac:dyDescent="0.2">
      <c r="K74" s="206"/>
    </row>
    <row r="75" spans="2:11" x14ac:dyDescent="0.2">
      <c r="K75" s="206"/>
    </row>
    <row r="76" spans="2:11" x14ac:dyDescent="0.2">
      <c r="K76" s="206"/>
    </row>
    <row r="77" spans="2:11" ht="15" customHeight="1" x14ac:dyDescent="0.2">
      <c r="K77" s="206"/>
    </row>
    <row r="78" spans="2:11" ht="15" customHeight="1" x14ac:dyDescent="0.2"/>
    <row r="79" spans="2:11" ht="15" customHeight="1" x14ac:dyDescent="0.2"/>
    <row r="80" spans="2:11" ht="20.100000000000001" customHeight="1" x14ac:dyDescent="0.2">
      <c r="B80" s="600" t="s">
        <v>127</v>
      </c>
      <c r="C80" s="601"/>
      <c r="D80" s="601"/>
      <c r="E80" s="601"/>
      <c r="F80" s="601"/>
      <c r="G80" s="601"/>
      <c r="H80" s="601"/>
      <c r="I80" s="601"/>
      <c r="J80" s="602"/>
    </row>
    <row r="81" spans="2:10" x14ac:dyDescent="0.2">
      <c r="B81" s="585" t="str">
        <f>"Arbeitsblatt: "&amp;G4</f>
        <v>Arbeitsblatt: SCHR-4</v>
      </c>
      <c r="C81" s="586"/>
      <c r="D81" s="586"/>
      <c r="E81" s="586"/>
      <c r="F81" s="586"/>
      <c r="G81" s="586"/>
      <c r="H81" s="586"/>
      <c r="I81" s="586"/>
      <c r="J81" s="587"/>
    </row>
    <row r="82" spans="2:10" ht="24" customHeight="1" x14ac:dyDescent="0.2">
      <c r="B82" s="370" t="s">
        <v>55</v>
      </c>
      <c r="C82" s="371"/>
      <c r="D82" s="371"/>
      <c r="E82" s="372"/>
      <c r="F82" s="373"/>
      <c r="G82" s="372"/>
      <c r="H82" s="372"/>
      <c r="I82" s="372"/>
      <c r="J82" s="374"/>
    </row>
    <row r="83" spans="2:10" x14ac:dyDescent="0.2">
      <c r="B83" s="375" t="str">
        <f>+B8</f>
        <v>Entwurfsberechnung</v>
      </c>
      <c r="C83" s="376"/>
      <c r="D83" s="376"/>
      <c r="E83" s="376"/>
      <c r="F83" s="376"/>
      <c r="G83" s="376"/>
      <c r="H83" s="376"/>
      <c r="I83" s="376"/>
      <c r="J83" s="377"/>
    </row>
    <row r="84" spans="2:10" x14ac:dyDescent="0.2">
      <c r="B84" s="378"/>
      <c r="C84" s="379"/>
      <c r="D84" s="379"/>
      <c r="E84" s="379"/>
      <c r="F84" s="379"/>
      <c r="G84" s="379"/>
      <c r="H84" s="379"/>
      <c r="I84" s="379"/>
      <c r="J84" s="380"/>
    </row>
    <row r="85" spans="2:10" x14ac:dyDescent="0.2">
      <c r="B85" s="376"/>
      <c r="C85" s="376"/>
      <c r="D85" s="376"/>
      <c r="E85" s="376"/>
      <c r="F85" s="376"/>
      <c r="G85" s="376"/>
      <c r="H85" s="376"/>
      <c r="I85" s="376"/>
      <c r="J85" s="376"/>
    </row>
    <row r="86" spans="2:10" ht="15.75" customHeight="1" x14ac:dyDescent="0.2">
      <c r="B86" s="588" t="s">
        <v>130</v>
      </c>
      <c r="C86" s="589"/>
      <c r="D86" s="589"/>
      <c r="E86" s="589"/>
      <c r="F86" s="589"/>
      <c r="G86" s="589"/>
      <c r="H86" s="589"/>
      <c r="I86" s="589"/>
      <c r="J86" s="590"/>
    </row>
    <row r="87" spans="2:10" ht="15" customHeight="1" x14ac:dyDescent="0.2">
      <c r="B87" s="381"/>
      <c r="C87" s="382"/>
      <c r="D87" s="382"/>
      <c r="E87" s="382"/>
      <c r="F87" s="383" t="s">
        <v>131</v>
      </c>
      <c r="G87" s="384">
        <f ca="1">TODAY()</f>
        <v>41864</v>
      </c>
      <c r="H87" s="382"/>
      <c r="I87" s="382"/>
      <c r="J87" s="385"/>
    </row>
    <row r="88" spans="2:10" ht="15" customHeight="1" x14ac:dyDescent="0.2">
      <c r="B88" s="375"/>
      <c r="C88" s="376"/>
      <c r="D88" s="376"/>
      <c r="E88" s="376"/>
      <c r="F88" s="376"/>
      <c r="G88" s="376"/>
      <c r="H88" s="376"/>
      <c r="I88" s="376"/>
      <c r="J88" s="377"/>
    </row>
    <row r="89" spans="2:10" ht="15" customHeight="1" x14ac:dyDescent="0.2">
      <c r="B89" s="375"/>
      <c r="C89" s="376"/>
      <c r="D89" s="376"/>
      <c r="E89" s="376"/>
      <c r="F89" s="376"/>
      <c r="G89" s="376"/>
      <c r="H89" s="376"/>
      <c r="I89" s="376"/>
      <c r="J89" s="377"/>
    </row>
    <row r="90" spans="2:10" ht="15" customHeight="1" x14ac:dyDescent="0.2">
      <c r="B90" s="375"/>
      <c r="C90" s="376"/>
      <c r="D90" s="376"/>
      <c r="E90" s="376"/>
      <c r="F90" s="376"/>
      <c r="G90" s="376"/>
      <c r="H90" s="376"/>
      <c r="I90" s="376"/>
      <c r="J90" s="377"/>
    </row>
    <row r="91" spans="2:10" ht="15" customHeight="1" x14ac:dyDescent="0.2">
      <c r="B91" s="386" t="s">
        <v>3</v>
      </c>
      <c r="C91" s="387"/>
      <c r="D91" s="387"/>
      <c r="E91" s="387"/>
      <c r="F91" s="387"/>
      <c r="G91" s="387"/>
      <c r="H91" s="387"/>
      <c r="I91" s="387"/>
      <c r="J91" s="388"/>
    </row>
    <row r="92" spans="2:10" ht="9.75" customHeight="1" x14ac:dyDescent="0.2">
      <c r="B92" s="389"/>
      <c r="C92" s="390"/>
      <c r="D92" s="390"/>
      <c r="E92" s="390"/>
      <c r="F92" s="390"/>
      <c r="G92" s="390"/>
      <c r="H92" s="390"/>
      <c r="I92" s="390"/>
      <c r="J92" s="391"/>
    </row>
    <row r="93" spans="2:10" ht="15" customHeight="1" x14ac:dyDescent="0.2">
      <c r="B93" s="392" t="str">
        <f>+B14</f>
        <v>von der Spindel zu übertragende Druckkraft</v>
      </c>
      <c r="C93" s="393"/>
      <c r="D93" s="393"/>
      <c r="E93" s="393"/>
      <c r="F93" s="394" t="s">
        <v>7</v>
      </c>
      <c r="G93" s="206"/>
      <c r="H93" s="393">
        <f>+G14</f>
        <v>75</v>
      </c>
      <c r="I93" s="393" t="str">
        <f>+H14</f>
        <v>kN</v>
      </c>
      <c r="J93" s="395"/>
    </row>
    <row r="94" spans="2:10" ht="15" customHeight="1" x14ac:dyDescent="0.2">
      <c r="B94" s="396"/>
      <c r="C94" s="393" t="s">
        <v>56</v>
      </c>
      <c r="D94" s="393"/>
      <c r="E94" s="393"/>
      <c r="F94" s="394"/>
      <c r="G94" s="206"/>
      <c r="H94" s="397" t="str">
        <f>+H152</f>
        <v>statisch</v>
      </c>
      <c r="I94" s="397"/>
      <c r="J94" s="395"/>
    </row>
    <row r="95" spans="2:10" ht="15" customHeight="1" x14ac:dyDescent="0.2">
      <c r="B95" s="396"/>
      <c r="C95" s="393" t="s">
        <v>57</v>
      </c>
      <c r="D95" s="393"/>
      <c r="E95" s="393"/>
      <c r="F95" s="394" t="s">
        <v>3</v>
      </c>
      <c r="G95" s="206"/>
      <c r="H95" s="397">
        <f>+G16</f>
        <v>1</v>
      </c>
      <c r="I95" s="397"/>
      <c r="J95" s="395"/>
    </row>
    <row r="96" spans="2:10" ht="15" customHeight="1" x14ac:dyDescent="0.2">
      <c r="B96" s="396"/>
      <c r="C96" s="393" t="s">
        <v>58</v>
      </c>
      <c r="D96" s="393"/>
      <c r="E96" s="393"/>
      <c r="F96" s="394" t="s">
        <v>3</v>
      </c>
      <c r="G96" s="206"/>
      <c r="H96" s="397" t="str">
        <f>+G152</f>
        <v>St50-2</v>
      </c>
      <c r="I96" s="397"/>
      <c r="J96" s="395"/>
    </row>
    <row r="97" spans="2:10" ht="15" customHeight="1" x14ac:dyDescent="0.2">
      <c r="B97" s="398"/>
      <c r="C97" s="387" t="s">
        <v>20</v>
      </c>
      <c r="D97" s="387"/>
      <c r="E97" s="387"/>
      <c r="F97" s="399" t="s">
        <v>3</v>
      </c>
      <c r="G97" s="289"/>
      <c r="H97" s="400" t="str">
        <f>H35</f>
        <v>CuSn-Leg.</v>
      </c>
      <c r="I97" s="400"/>
      <c r="J97" s="388"/>
    </row>
    <row r="98" spans="2:10" ht="15" customHeight="1" x14ac:dyDescent="0.2">
      <c r="B98" s="398" t="s">
        <v>59</v>
      </c>
      <c r="C98" s="387"/>
      <c r="D98" s="387"/>
      <c r="E98" s="387"/>
      <c r="F98" s="399" t="s">
        <v>52</v>
      </c>
      <c r="G98" s="289"/>
      <c r="H98" s="401">
        <f>G61</f>
        <v>60</v>
      </c>
      <c r="I98" s="402" t="s">
        <v>11</v>
      </c>
      <c r="J98" s="388"/>
    </row>
    <row r="99" spans="2:10" ht="15" customHeight="1" x14ac:dyDescent="0.2">
      <c r="B99" s="403" t="s">
        <v>60</v>
      </c>
      <c r="C99" s="393"/>
      <c r="D99" s="393"/>
      <c r="E99" s="393"/>
      <c r="F99" s="394"/>
      <c r="G99" s="206"/>
      <c r="H99" s="397"/>
      <c r="I99" s="397"/>
      <c r="J99" s="395"/>
    </row>
    <row r="100" spans="2:10" ht="15" customHeight="1" x14ac:dyDescent="0.2">
      <c r="B100" s="404" t="s">
        <v>61</v>
      </c>
      <c r="C100" s="405"/>
      <c r="D100" s="405"/>
      <c r="E100" s="406"/>
      <c r="F100" s="394"/>
      <c r="G100" s="206"/>
      <c r="H100" s="407" t="str">
        <f>+I24</f>
        <v>Tr</v>
      </c>
      <c r="I100" s="406">
        <f>+J24</f>
        <v>16</v>
      </c>
      <c r="J100" s="395"/>
    </row>
    <row r="101" spans="2:10" ht="15" customHeight="1" x14ac:dyDescent="0.2">
      <c r="B101" s="396"/>
      <c r="C101" s="393" t="s">
        <v>62</v>
      </c>
      <c r="D101" s="393"/>
      <c r="E101" s="393"/>
      <c r="F101" s="394" t="s">
        <v>63</v>
      </c>
      <c r="G101" s="206"/>
      <c r="H101" s="408">
        <f>Daten_1!J6</f>
        <v>14</v>
      </c>
      <c r="I101" s="406" t="s">
        <v>11</v>
      </c>
      <c r="J101" s="395"/>
    </row>
    <row r="102" spans="2:10" ht="15" customHeight="1" x14ac:dyDescent="0.2">
      <c r="B102" s="396"/>
      <c r="C102" s="206" t="s">
        <v>64</v>
      </c>
      <c r="D102" s="206"/>
      <c r="E102" s="206"/>
      <c r="F102" s="409" t="s">
        <v>65</v>
      </c>
      <c r="G102" s="206"/>
      <c r="H102" s="408">
        <f>Daten_1!E6</f>
        <v>11.5</v>
      </c>
      <c r="I102" s="410" t="s">
        <v>11</v>
      </c>
      <c r="J102" s="411"/>
    </row>
    <row r="103" spans="2:10" ht="15" customHeight="1" x14ac:dyDescent="0.2">
      <c r="B103" s="396"/>
      <c r="C103" s="206" t="s">
        <v>66</v>
      </c>
      <c r="D103" s="206"/>
      <c r="E103" s="206"/>
      <c r="F103" s="409" t="s">
        <v>13</v>
      </c>
      <c r="G103" s="206"/>
      <c r="H103" s="412">
        <f>G19</f>
        <v>1</v>
      </c>
      <c r="I103" s="410" t="s">
        <v>12</v>
      </c>
      <c r="J103" s="411"/>
    </row>
    <row r="104" spans="2:10" ht="15" customHeight="1" x14ac:dyDescent="0.2">
      <c r="B104" s="396"/>
      <c r="C104" s="413" t="s">
        <v>67</v>
      </c>
      <c r="D104" s="414"/>
      <c r="E104" s="414"/>
      <c r="F104" s="415" t="s">
        <v>68</v>
      </c>
      <c r="G104" s="206"/>
      <c r="H104" s="408">
        <f>+I28</f>
        <v>4</v>
      </c>
      <c r="I104" s="410" t="s">
        <v>11</v>
      </c>
      <c r="J104" s="411"/>
    </row>
    <row r="105" spans="2:10" ht="15" customHeight="1" x14ac:dyDescent="0.2">
      <c r="B105" s="396"/>
      <c r="C105" s="413" t="s">
        <v>69</v>
      </c>
      <c r="D105" s="414"/>
      <c r="E105" s="414"/>
      <c r="F105" s="415" t="s">
        <v>70</v>
      </c>
      <c r="G105" s="206"/>
      <c r="H105" s="408">
        <f>I29</f>
        <v>4</v>
      </c>
      <c r="I105" s="410" t="s">
        <v>11</v>
      </c>
      <c r="J105" s="411"/>
    </row>
    <row r="106" spans="2:10" ht="15" customHeight="1" x14ac:dyDescent="0.2">
      <c r="B106" s="396"/>
      <c r="C106" s="413" t="s">
        <v>71</v>
      </c>
      <c r="D106" s="414"/>
      <c r="E106" s="414"/>
      <c r="F106" s="416" t="s">
        <v>72</v>
      </c>
      <c r="G106" s="206"/>
      <c r="H106" s="408">
        <f>+I26</f>
        <v>5.1965082181489359</v>
      </c>
      <c r="I106" s="410" t="s">
        <v>17</v>
      </c>
      <c r="J106" s="395"/>
    </row>
    <row r="107" spans="2:10" ht="15" customHeight="1" x14ac:dyDescent="0.2">
      <c r="B107" s="396"/>
      <c r="C107" s="413" t="s">
        <v>73</v>
      </c>
      <c r="D107" s="414"/>
      <c r="E107" s="414"/>
      <c r="F107" s="416" t="s">
        <v>74</v>
      </c>
      <c r="G107" s="206"/>
      <c r="H107" s="408">
        <f>I27</f>
        <v>5.1965082181489359</v>
      </c>
      <c r="I107" s="410" t="s">
        <v>17</v>
      </c>
      <c r="J107" s="395"/>
    </row>
    <row r="108" spans="2:10" ht="15" customHeight="1" x14ac:dyDescent="0.2">
      <c r="B108" s="396"/>
      <c r="C108" s="206" t="str">
        <f>+E36</f>
        <v>Schmierzustand</v>
      </c>
      <c r="D108" s="206"/>
      <c r="E108" s="206"/>
      <c r="F108" s="409" t="s">
        <v>12</v>
      </c>
      <c r="G108" s="206"/>
      <c r="H108" s="315" t="str">
        <f>+H36</f>
        <v>geschmiert</v>
      </c>
      <c r="I108" s="315"/>
      <c r="J108" s="411"/>
    </row>
    <row r="109" spans="2:10" ht="15" customHeight="1" x14ac:dyDescent="0.2">
      <c r="B109" s="396"/>
      <c r="C109" s="206" t="s">
        <v>75</v>
      </c>
      <c r="D109" s="206"/>
      <c r="E109" s="206"/>
      <c r="F109" s="417" t="s">
        <v>76</v>
      </c>
      <c r="G109" s="206"/>
      <c r="H109" s="313">
        <f>+H37</f>
        <v>6</v>
      </c>
      <c r="I109" s="206" t="str">
        <f>+I37</f>
        <v>°</v>
      </c>
      <c r="J109" s="411"/>
    </row>
    <row r="110" spans="2:10" x14ac:dyDescent="0.2">
      <c r="B110" s="418"/>
      <c r="C110" s="419"/>
      <c r="D110" s="419"/>
      <c r="E110" s="419"/>
      <c r="F110" s="419"/>
      <c r="G110" s="419"/>
      <c r="H110" s="419"/>
      <c r="I110" s="419"/>
      <c r="J110" s="420"/>
    </row>
    <row r="111" spans="2:10" x14ac:dyDescent="0.2">
      <c r="B111" s="396"/>
      <c r="C111" s="206"/>
      <c r="D111" s="206"/>
      <c r="E111" s="206"/>
      <c r="F111" s="206"/>
      <c r="G111" s="206"/>
      <c r="H111" s="206"/>
      <c r="I111" s="206"/>
      <c r="J111" s="411"/>
    </row>
    <row r="112" spans="2:10" x14ac:dyDescent="0.2">
      <c r="B112" s="396"/>
      <c r="C112" s="206"/>
      <c r="D112" s="206"/>
      <c r="E112" s="206"/>
      <c r="F112" s="206"/>
      <c r="G112" s="206"/>
      <c r="H112" s="206"/>
      <c r="I112" s="206"/>
      <c r="J112" s="411"/>
    </row>
    <row r="113" spans="1:23" x14ac:dyDescent="0.2">
      <c r="B113" s="398"/>
      <c r="C113" s="289"/>
      <c r="D113" s="289"/>
      <c r="E113" s="289"/>
      <c r="F113" s="289"/>
      <c r="G113" s="289"/>
      <c r="H113" s="289"/>
      <c r="I113" s="289"/>
      <c r="J113" s="421"/>
    </row>
    <row r="114" spans="1:23" ht="7.5" customHeight="1" x14ac:dyDescent="0.2">
      <c r="B114" s="396"/>
      <c r="C114" s="206"/>
      <c r="D114" s="206"/>
      <c r="E114" s="206"/>
      <c r="F114" s="206"/>
      <c r="G114" s="206"/>
      <c r="H114" s="206"/>
      <c r="I114" s="206"/>
      <c r="J114" s="411"/>
    </row>
    <row r="115" spans="1:23" x14ac:dyDescent="0.2">
      <c r="B115" s="422" t="s">
        <v>77</v>
      </c>
      <c r="C115" s="315"/>
      <c r="D115" s="315"/>
      <c r="E115" s="315"/>
      <c r="F115" s="409" t="str">
        <f>+F44</f>
        <v>T</v>
      </c>
      <c r="G115" s="313">
        <f>+H44</f>
        <v>103.91955017881475</v>
      </c>
      <c r="H115" s="206" t="str">
        <f>+I44</f>
        <v>Nm</v>
      </c>
      <c r="I115" s="206"/>
      <c r="J115" s="411"/>
    </row>
    <row r="116" spans="1:23" x14ac:dyDescent="0.2">
      <c r="B116" s="423" t="str">
        <f>+B45</f>
        <v>Gewinde ist selbsthemmend</v>
      </c>
      <c r="C116" s="321"/>
      <c r="D116" s="321"/>
      <c r="E116" s="321"/>
      <c r="F116" s="289"/>
      <c r="G116" s="321" t="str">
        <f>+G45</f>
        <v>ja</v>
      </c>
      <c r="H116" s="321"/>
      <c r="I116" s="289"/>
      <c r="J116" s="421"/>
    </row>
    <row r="117" spans="1:23" x14ac:dyDescent="0.2">
      <c r="B117" s="424" t="s">
        <v>78</v>
      </c>
      <c r="C117" s="425"/>
      <c r="D117" s="425"/>
      <c r="E117" s="425"/>
      <c r="F117" s="425"/>
      <c r="G117" s="356"/>
      <c r="H117" s="206"/>
      <c r="I117" s="426" t="str">
        <f t="shared" ref="I117:J120" si="0">+I46</f>
        <v>vorhanden</v>
      </c>
      <c r="J117" s="427" t="str">
        <f t="shared" si="0"/>
        <v>zulässig</v>
      </c>
    </row>
    <row r="118" spans="1:23" ht="15" customHeight="1" x14ac:dyDescent="0.2">
      <c r="B118" s="396" t="str">
        <f>+B47</f>
        <v>im verdrehbeanspruchten Bereich</v>
      </c>
      <c r="C118" s="206"/>
      <c r="D118" s="206"/>
      <c r="E118" s="428" t="s">
        <v>79</v>
      </c>
      <c r="F118" s="206" t="str">
        <f t="shared" ref="F118:G120" si="1">+F47</f>
        <v>[N/mm²]</v>
      </c>
      <c r="G118" s="315" t="str">
        <f t="shared" si="1"/>
        <v>nein</v>
      </c>
      <c r="H118" s="315"/>
      <c r="I118" s="429">
        <f t="shared" si="0"/>
        <v>341.64395554800609</v>
      </c>
      <c r="J118" s="430">
        <f t="shared" si="0"/>
        <v>113.33333333333333</v>
      </c>
    </row>
    <row r="119" spans="1:23" ht="15" customHeight="1" x14ac:dyDescent="0.2">
      <c r="B119" s="396" t="str">
        <f>+B48</f>
        <v>im druckbeanspruchten Bereich</v>
      </c>
      <c r="C119" s="206"/>
      <c r="D119" s="206"/>
      <c r="E119" s="428" t="s">
        <v>80</v>
      </c>
      <c r="F119" s="206" t="str">
        <f t="shared" si="1"/>
        <v>[N/mm²]</v>
      </c>
      <c r="G119" s="315" t="str">
        <f t="shared" si="1"/>
        <v>nein</v>
      </c>
      <c r="H119" s="315"/>
      <c r="I119" s="429">
        <f t="shared" si="0"/>
        <v>722.06401402750248</v>
      </c>
      <c r="J119" s="430">
        <f t="shared" si="0"/>
        <v>196.66666666666666</v>
      </c>
    </row>
    <row r="120" spans="1:23" ht="15" customHeight="1" x14ac:dyDescent="0.2">
      <c r="B120" s="398" t="str">
        <f>+B49</f>
        <v>druck- u. verdrehbeanspr. Bereich</v>
      </c>
      <c r="C120" s="289"/>
      <c r="D120" s="289"/>
      <c r="E120" s="431" t="s">
        <v>81</v>
      </c>
      <c r="F120" s="289" t="str">
        <f t="shared" si="1"/>
        <v>[N/mm²]</v>
      </c>
      <c r="G120" s="321" t="str">
        <f t="shared" si="1"/>
        <v>nein</v>
      </c>
      <c r="H120" s="321"/>
      <c r="I120" s="432">
        <f t="shared" si="0"/>
        <v>933.56211225658319</v>
      </c>
      <c r="J120" s="433">
        <f t="shared" si="0"/>
        <v>196.66666666666666</v>
      </c>
    </row>
    <row r="121" spans="1:23" x14ac:dyDescent="0.2">
      <c r="B121" s="424" t="str">
        <f>+B50</f>
        <v xml:space="preserve"> b) Stabilitätsnachweis</v>
      </c>
      <c r="C121" s="425"/>
      <c r="D121" s="206"/>
      <c r="E121" s="206"/>
      <c r="F121" s="206"/>
      <c r="G121" s="206"/>
      <c r="H121" s="206"/>
      <c r="I121" s="206"/>
      <c r="J121" s="411"/>
    </row>
    <row r="122" spans="1:23" ht="15" customHeight="1" x14ac:dyDescent="0.2">
      <c r="B122" s="396" t="str">
        <f>+B51</f>
        <v>vorhandener Schlankheitsgrad</v>
      </c>
      <c r="C122" s="206"/>
      <c r="D122" s="206"/>
      <c r="E122" s="206"/>
      <c r="F122" s="428" t="s">
        <v>40</v>
      </c>
      <c r="G122" s="357">
        <f>+H51</f>
        <v>834.78260869565213</v>
      </c>
      <c r="H122" s="434" t="s">
        <v>82</v>
      </c>
      <c r="I122" s="206"/>
      <c r="J122" s="411"/>
    </row>
    <row r="123" spans="1:23" ht="15" customHeight="1" x14ac:dyDescent="0.2">
      <c r="B123" s="396" t="s">
        <v>83</v>
      </c>
      <c r="C123" s="206"/>
      <c r="D123" s="206"/>
      <c r="E123" s="206"/>
      <c r="F123" s="435" t="str">
        <f>+B52</f>
        <v>Stabilitätsnachweis nach Euler</v>
      </c>
      <c r="G123" s="357"/>
      <c r="H123" s="206"/>
      <c r="I123" s="206"/>
      <c r="J123" s="411"/>
    </row>
    <row r="124" spans="1:23" ht="15" customHeight="1" x14ac:dyDescent="0.2">
      <c r="B124" s="398" t="str">
        <f>+B53</f>
        <v>vorhandene Knickspannung</v>
      </c>
      <c r="C124" s="289"/>
      <c r="D124" s="289"/>
      <c r="E124" s="289"/>
      <c r="F124" s="431" t="s">
        <v>43</v>
      </c>
      <c r="G124" s="436">
        <f>+H53</f>
        <v>2.9742142820014559</v>
      </c>
      <c r="H124" s="289" t="str">
        <f>+I53</f>
        <v>N/mm²</v>
      </c>
      <c r="I124" s="289"/>
      <c r="J124" s="421"/>
    </row>
    <row r="125" spans="1:23" ht="15" customHeight="1" x14ac:dyDescent="0.2">
      <c r="A125" s="153"/>
      <c r="B125" s="396" t="str">
        <f>+B54</f>
        <v>Sicherheit der druckbeanspruchten Spindel gegen Ausknicken</v>
      </c>
      <c r="C125" s="206"/>
      <c r="D125" s="206"/>
      <c r="E125" s="206"/>
      <c r="F125" s="206"/>
      <c r="G125" s="206"/>
      <c r="H125" s="206"/>
      <c r="I125" s="206"/>
      <c r="J125" s="411"/>
      <c r="N125" s="156"/>
      <c r="O125" s="156"/>
      <c r="P125" s="156"/>
      <c r="Q125" s="156"/>
      <c r="R125" s="156"/>
      <c r="S125" s="156"/>
      <c r="T125" s="156"/>
      <c r="U125" s="156"/>
      <c r="V125" s="156"/>
      <c r="W125" s="156"/>
    </row>
    <row r="126" spans="1:23" ht="15" customHeight="1" x14ac:dyDescent="0.2">
      <c r="A126" s="153"/>
      <c r="B126" s="396"/>
      <c r="C126" s="206" t="str">
        <f>+B55</f>
        <v>(übliche Sicherheitswerte ca. 3 ... 6)</v>
      </c>
      <c r="D126" s="206"/>
      <c r="E126" s="206"/>
      <c r="F126" s="206" t="str">
        <f>+F55</f>
        <v xml:space="preserve"> </v>
      </c>
      <c r="G126" s="206" t="str">
        <f>+G55</f>
        <v xml:space="preserve"> </v>
      </c>
      <c r="H126" s="206" t="s">
        <v>3</v>
      </c>
      <c r="I126" s="437" t="str">
        <f t="shared" ref="I126:J128" si="2">+I55</f>
        <v>vorhanden</v>
      </c>
      <c r="J126" s="438" t="str">
        <f t="shared" si="2"/>
        <v>mindest</v>
      </c>
      <c r="N126" s="156"/>
      <c r="O126" s="156"/>
      <c r="P126" s="156"/>
      <c r="Q126" s="156"/>
      <c r="R126" s="156"/>
      <c r="S126" s="156"/>
      <c r="T126" s="156"/>
      <c r="U126" s="156"/>
      <c r="V126" s="156"/>
      <c r="W126" s="156"/>
    </row>
    <row r="127" spans="1:23" ht="15" customHeight="1" x14ac:dyDescent="0.2">
      <c r="A127" s="153"/>
      <c r="B127" s="396" t="str">
        <f>+B56</f>
        <v>wenn nur auf Druck beansprucht</v>
      </c>
      <c r="C127" s="206"/>
      <c r="D127" s="206"/>
      <c r="E127" s="439" t="s">
        <v>137</v>
      </c>
      <c r="F127" s="206"/>
      <c r="G127" s="206" t="str">
        <f>+G56</f>
        <v>nein</v>
      </c>
      <c r="H127" s="206" t="str">
        <f>+H56</f>
        <v xml:space="preserve"> </v>
      </c>
      <c r="I127" s="440">
        <f t="shared" si="2"/>
        <v>4.119045159738665E-3</v>
      </c>
      <c r="J127" s="441">
        <f t="shared" si="2"/>
        <v>3</v>
      </c>
      <c r="N127" s="156"/>
      <c r="O127" s="156"/>
      <c r="P127" s="156"/>
      <c r="Q127" s="156"/>
      <c r="R127" s="156"/>
      <c r="S127" s="156"/>
      <c r="T127" s="156"/>
      <c r="U127" s="156"/>
      <c r="V127" s="156"/>
      <c r="W127" s="156"/>
    </row>
    <row r="128" spans="1:23" ht="15" customHeight="1" x14ac:dyDescent="0.2">
      <c r="A128" s="153"/>
      <c r="B128" s="398" t="str">
        <f>+B57</f>
        <v>wenn Druck + Torsion vorliegt</v>
      </c>
      <c r="C128" s="289"/>
      <c r="D128" s="289"/>
      <c r="E128" s="442" t="s">
        <v>137</v>
      </c>
      <c r="F128" s="289"/>
      <c r="G128" s="289" t="str">
        <f>+G57</f>
        <v>nein</v>
      </c>
      <c r="H128" s="289" t="str">
        <f>+H57</f>
        <v xml:space="preserve"> </v>
      </c>
      <c r="I128" s="443">
        <f t="shared" si="2"/>
        <v>3.1858772361833096E-3</v>
      </c>
      <c r="J128" s="427">
        <f t="shared" si="2"/>
        <v>3</v>
      </c>
      <c r="N128" s="156"/>
      <c r="O128" s="156"/>
      <c r="P128" s="156"/>
      <c r="Q128" s="156"/>
      <c r="R128" s="156"/>
      <c r="S128" s="156"/>
      <c r="T128" s="156"/>
      <c r="U128" s="156"/>
      <c r="V128" s="156"/>
      <c r="W128" s="156"/>
    </row>
    <row r="129" spans="1:23" x14ac:dyDescent="0.2">
      <c r="A129" s="153"/>
      <c r="B129" s="424" t="s">
        <v>84</v>
      </c>
      <c r="C129" s="206"/>
      <c r="D129" s="206"/>
      <c r="E129" s="206"/>
      <c r="F129" s="206"/>
      <c r="G129" s="206"/>
      <c r="H129" s="206"/>
      <c r="I129" s="206"/>
      <c r="J129" s="411"/>
      <c r="N129" s="156"/>
      <c r="O129" s="156"/>
      <c r="P129" s="156"/>
      <c r="Q129" s="156"/>
      <c r="R129" s="156"/>
      <c r="S129" s="156"/>
      <c r="T129" s="156"/>
      <c r="U129" s="156"/>
      <c r="V129" s="156"/>
      <c r="W129" s="156"/>
    </row>
    <row r="130" spans="1:23" ht="18.75" x14ac:dyDescent="0.2">
      <c r="A130" s="153"/>
      <c r="B130" s="444"/>
      <c r="C130" s="439" t="s">
        <v>85</v>
      </c>
      <c r="D130" s="439"/>
      <c r="E130" s="439"/>
      <c r="F130" s="439" t="s">
        <v>86</v>
      </c>
      <c r="G130" s="445">
        <f>+H59</f>
        <v>341.04630662549005</v>
      </c>
      <c r="H130" s="439" t="str">
        <f>+I59</f>
        <v>mm</v>
      </c>
      <c r="I130" s="439"/>
      <c r="J130" s="446"/>
      <c r="N130" s="156"/>
      <c r="O130" s="156"/>
      <c r="P130" s="156"/>
      <c r="Q130" s="156"/>
      <c r="R130" s="156"/>
      <c r="S130" s="156"/>
      <c r="T130" s="156"/>
      <c r="U130" s="156"/>
      <c r="V130" s="156"/>
      <c r="W130" s="156"/>
    </row>
    <row r="131" spans="1:23" ht="18.75" x14ac:dyDescent="0.2">
      <c r="A131" s="153"/>
      <c r="B131" s="444"/>
      <c r="C131" s="439" t="s">
        <v>87</v>
      </c>
      <c r="D131" s="439"/>
      <c r="E131" s="439"/>
      <c r="F131" s="439" t="s">
        <v>88</v>
      </c>
      <c r="G131" s="445">
        <f>+H60</f>
        <v>170.52315331274502</v>
      </c>
      <c r="H131" s="439" t="str">
        <f>+I60</f>
        <v>mm</v>
      </c>
      <c r="I131" s="439"/>
      <c r="J131" s="446"/>
      <c r="N131" s="156"/>
      <c r="O131" s="156"/>
      <c r="P131" s="156"/>
      <c r="Q131" s="156"/>
      <c r="R131" s="156"/>
      <c r="S131" s="156"/>
      <c r="T131" s="156"/>
      <c r="U131" s="156"/>
      <c r="V131" s="156"/>
      <c r="W131" s="156"/>
    </row>
    <row r="132" spans="1:23" ht="18.75" x14ac:dyDescent="0.2">
      <c r="B132" s="444"/>
      <c r="C132" s="439" t="s">
        <v>89</v>
      </c>
      <c r="D132" s="439"/>
      <c r="E132" s="439"/>
      <c r="F132" s="439" t="s">
        <v>52</v>
      </c>
      <c r="G132" s="445">
        <f>+G61</f>
        <v>60</v>
      </c>
      <c r="H132" s="439" t="s">
        <v>11</v>
      </c>
      <c r="I132" s="439" t="str">
        <f>+I61</f>
        <v>Fehler! l&lt;2,5*d</v>
      </c>
      <c r="J132" s="446"/>
    </row>
    <row r="133" spans="1:23" x14ac:dyDescent="0.2">
      <c r="A133" s="439"/>
      <c r="B133" s="444" t="str">
        <f>+B62</f>
        <v xml:space="preserve"> Kontrolle der zulässigen Flächenpressung</v>
      </c>
      <c r="C133" s="439"/>
      <c r="D133" s="439"/>
      <c r="E133" s="439"/>
      <c r="F133" s="439"/>
      <c r="G133" s="447"/>
      <c r="H133" s="439"/>
      <c r="I133" s="439" t="s">
        <v>3</v>
      </c>
      <c r="J133" s="446" t="s">
        <v>3</v>
      </c>
      <c r="K133" s="206"/>
    </row>
    <row r="134" spans="1:23" x14ac:dyDescent="0.2">
      <c r="A134" s="439"/>
      <c r="B134" s="444" t="s">
        <v>90</v>
      </c>
      <c r="C134" s="439"/>
      <c r="D134" s="439"/>
      <c r="E134" s="439"/>
      <c r="F134" s="439"/>
      <c r="G134" s="448">
        <f>+I63</f>
        <v>56.841051104248336</v>
      </c>
      <c r="H134" s="439" t="s">
        <v>44</v>
      </c>
      <c r="I134" s="439"/>
      <c r="J134" s="446"/>
      <c r="K134" s="206"/>
    </row>
    <row r="135" spans="1:23" x14ac:dyDescent="0.2">
      <c r="A135" s="439"/>
      <c r="B135" s="444" t="s">
        <v>91</v>
      </c>
      <c r="C135" s="439"/>
      <c r="D135" s="439"/>
      <c r="E135" s="439"/>
      <c r="F135" s="439"/>
      <c r="G135" s="447">
        <f>+J63</f>
        <v>20</v>
      </c>
      <c r="H135" s="439" t="s">
        <v>44</v>
      </c>
      <c r="I135" s="439"/>
      <c r="J135" s="446"/>
      <c r="K135" s="206"/>
    </row>
    <row r="136" spans="1:23" x14ac:dyDescent="0.2">
      <c r="A136" s="439"/>
      <c r="B136" s="449" t="str">
        <f>+B63</f>
        <v>Flächenpressung Spindel / Mutter zulässig ?</v>
      </c>
      <c r="C136" s="442"/>
      <c r="D136" s="442"/>
      <c r="E136" s="442"/>
      <c r="F136" s="442"/>
      <c r="G136" s="450" t="str">
        <f>+G63</f>
        <v>nein</v>
      </c>
      <c r="H136" s="450"/>
      <c r="I136" s="289"/>
      <c r="J136" s="421"/>
      <c r="K136" s="206"/>
    </row>
    <row r="137" spans="1:23" x14ac:dyDescent="0.2">
      <c r="A137" s="439"/>
      <c r="B137" s="153"/>
      <c r="C137" s="153"/>
      <c r="D137" s="153"/>
      <c r="E137" s="153"/>
      <c r="F137" s="153"/>
      <c r="G137" s="153"/>
      <c r="H137" s="153"/>
      <c r="I137" s="153"/>
      <c r="J137" s="153"/>
      <c r="K137" s="206"/>
    </row>
    <row r="138" spans="1:23" x14ac:dyDescent="0.2">
      <c r="A138" s="439"/>
      <c r="B138" s="153"/>
      <c r="C138" s="153"/>
      <c r="D138" s="153"/>
      <c r="E138" s="153"/>
      <c r="F138" s="153"/>
      <c r="G138" s="153"/>
      <c r="H138" s="153"/>
      <c r="I138" s="153"/>
      <c r="J138" s="153"/>
      <c r="K138" s="206"/>
    </row>
    <row r="139" spans="1:23" x14ac:dyDescent="0.2">
      <c r="A139" s="439"/>
      <c r="B139" s="153"/>
      <c r="C139" s="153"/>
      <c r="D139" s="153"/>
      <c r="E139" s="153"/>
      <c r="F139" s="153"/>
      <c r="G139" s="153"/>
      <c r="H139" s="153"/>
      <c r="I139" s="153"/>
      <c r="J139" s="153"/>
      <c r="K139" s="206"/>
    </row>
    <row r="140" spans="1:23" x14ac:dyDescent="0.2">
      <c r="B140" s="153"/>
      <c r="C140" s="153"/>
      <c r="D140" s="153"/>
      <c r="E140" s="153"/>
      <c r="F140" s="153"/>
      <c r="G140" s="153"/>
      <c r="H140" s="153"/>
      <c r="I140" s="153"/>
      <c r="J140" s="153"/>
    </row>
    <row r="141" spans="1:23" ht="17.25" customHeight="1" x14ac:dyDescent="0.2">
      <c r="A141" s="439"/>
      <c r="B141" s="153"/>
      <c r="C141" s="153"/>
      <c r="D141" s="153"/>
      <c r="E141" s="153"/>
      <c r="F141" s="153"/>
      <c r="G141" s="153"/>
      <c r="H141" s="153"/>
      <c r="I141" s="153"/>
      <c r="J141" s="153"/>
      <c r="K141" s="206"/>
    </row>
    <row r="142" spans="1:23" x14ac:dyDescent="0.2">
      <c r="A142" s="439"/>
      <c r="B142" s="153"/>
      <c r="C142" s="153"/>
      <c r="D142" s="153"/>
      <c r="E142" s="153"/>
      <c r="F142" s="153"/>
      <c r="G142" s="153"/>
      <c r="H142" s="153"/>
      <c r="I142" s="153"/>
      <c r="J142" s="153"/>
      <c r="K142" s="206"/>
    </row>
    <row r="143" spans="1:23" x14ac:dyDescent="0.2">
      <c r="A143" s="451"/>
      <c r="B143" s="452"/>
      <c r="C143" s="452"/>
      <c r="D143" s="452"/>
      <c r="E143" s="452"/>
      <c r="F143" s="452"/>
      <c r="G143" s="452"/>
      <c r="H143" s="452"/>
      <c r="I143" s="452"/>
      <c r="J143" s="452"/>
      <c r="K143" s="451"/>
    </row>
    <row r="144" spans="1:23" x14ac:dyDescent="0.2">
      <c r="A144" s="460"/>
      <c r="B144" s="461"/>
      <c r="C144" s="461"/>
      <c r="D144" s="461"/>
      <c r="E144" s="461"/>
      <c r="F144" s="461"/>
      <c r="G144" s="461"/>
      <c r="H144" s="461"/>
      <c r="I144" s="461"/>
      <c r="J144" s="461"/>
      <c r="K144" s="460"/>
    </row>
    <row r="145" spans="1:13" x14ac:dyDescent="0.2">
      <c r="A145" s="460"/>
      <c r="B145" s="462" t="s">
        <v>3</v>
      </c>
      <c r="C145" s="462"/>
      <c r="D145" s="462"/>
      <c r="E145" s="462"/>
      <c r="F145" s="462"/>
      <c r="G145" s="462" t="s">
        <v>3</v>
      </c>
      <c r="H145" s="462"/>
      <c r="I145" s="462"/>
      <c r="J145" s="462"/>
      <c r="K145" s="460"/>
    </row>
    <row r="146" spans="1:13" x14ac:dyDescent="0.2">
      <c r="A146" s="460"/>
      <c r="B146" s="463"/>
      <c r="C146" s="463"/>
      <c r="D146" s="463"/>
      <c r="E146" s="463"/>
      <c r="F146" s="463"/>
      <c r="G146" s="462"/>
      <c r="H146" s="462"/>
      <c r="I146" s="462"/>
      <c r="J146" s="462"/>
      <c r="K146" s="460"/>
    </row>
    <row r="147" spans="1:13" x14ac:dyDescent="0.2">
      <c r="A147" s="460"/>
      <c r="B147" s="451" t="s">
        <v>92</v>
      </c>
      <c r="C147" s="451"/>
      <c r="D147" s="451"/>
      <c r="E147" s="478"/>
      <c r="F147" s="479" t="s">
        <v>93</v>
      </c>
      <c r="G147" s="451"/>
      <c r="H147" s="451"/>
      <c r="I147" s="480">
        <f>IF(G16=1,2*G15,IF(G16=2,1*G15,IF(G16=3,0.7*G15,IF(G16=4,0.5*G15,""))))</f>
        <v>2400</v>
      </c>
      <c r="J147" s="481" t="s">
        <v>11</v>
      </c>
      <c r="K147" s="451"/>
      <c r="L147" s="482"/>
      <c r="M147" s="482"/>
    </row>
    <row r="148" spans="1:13" x14ac:dyDescent="0.2">
      <c r="A148" s="460"/>
      <c r="B148" s="478" t="s">
        <v>94</v>
      </c>
      <c r="C148" s="478"/>
      <c r="D148" s="478"/>
      <c r="E148" s="478"/>
      <c r="F148" s="483"/>
      <c r="G148" s="484"/>
      <c r="H148" s="481"/>
      <c r="I148" s="485">
        <f>IF(G17=1,135/1.5,135/2)</f>
        <v>90</v>
      </c>
      <c r="J148" s="481" t="s">
        <v>44</v>
      </c>
      <c r="K148" s="451"/>
      <c r="L148" s="482"/>
      <c r="M148" s="482"/>
    </row>
    <row r="149" spans="1:13" x14ac:dyDescent="0.2">
      <c r="A149" s="460"/>
      <c r="B149" s="478" t="s">
        <v>95</v>
      </c>
      <c r="C149" s="478"/>
      <c r="D149" s="478"/>
      <c r="E149" s="478"/>
      <c r="F149" s="483"/>
      <c r="G149" s="484" t="s">
        <v>3</v>
      </c>
      <c r="H149" s="481"/>
      <c r="I149" s="485">
        <f>IF(G17=1,235/1.5,235/2)</f>
        <v>156.66666666666666</v>
      </c>
      <c r="J149" s="481" t="s">
        <v>44</v>
      </c>
      <c r="K149" s="451"/>
      <c r="L149" s="482"/>
      <c r="M149" s="482"/>
    </row>
    <row r="150" spans="1:13" x14ac:dyDescent="0.2">
      <c r="A150" s="460"/>
      <c r="B150" s="478" t="s">
        <v>96</v>
      </c>
      <c r="C150" s="478"/>
      <c r="D150" s="478"/>
      <c r="E150" s="478"/>
      <c r="F150" s="483"/>
      <c r="G150" s="484"/>
      <c r="H150" s="481"/>
      <c r="I150" s="485">
        <f>IF(G17=1,170/1.5,170/2)</f>
        <v>113.33333333333333</v>
      </c>
      <c r="J150" s="481" t="s">
        <v>44</v>
      </c>
      <c r="K150" s="451"/>
      <c r="L150" s="482"/>
      <c r="M150" s="482"/>
    </row>
    <row r="151" spans="1:13" x14ac:dyDescent="0.2">
      <c r="A151" s="460"/>
      <c r="B151" s="478" t="s">
        <v>97</v>
      </c>
      <c r="C151" s="478"/>
      <c r="D151" s="478"/>
      <c r="E151" s="478"/>
      <c r="F151" s="483"/>
      <c r="G151" s="484"/>
      <c r="H151" s="481"/>
      <c r="I151" s="485">
        <f>IF(G17=1,295/1.5,295/2)</f>
        <v>196.66666666666666</v>
      </c>
      <c r="J151" s="481" t="s">
        <v>44</v>
      </c>
      <c r="K151" s="451"/>
      <c r="L151" s="482"/>
      <c r="M151" s="482"/>
    </row>
    <row r="152" spans="1:13" x14ac:dyDescent="0.2">
      <c r="A152" s="460"/>
      <c r="B152" s="478" t="s">
        <v>98</v>
      </c>
      <c r="C152" s="478"/>
      <c r="D152" s="478"/>
      <c r="E152" s="478"/>
      <c r="F152" s="483"/>
      <c r="G152" s="486" t="str">
        <f>IF(G18=1,"St37-2","St50-2")</f>
        <v>St50-2</v>
      </c>
      <c r="H152" s="478" t="str">
        <f>IF(G17=1,"statisch","schwellend")</f>
        <v>statisch</v>
      </c>
      <c r="I152" s="485">
        <f>IF(G18=1,I148,I150)</f>
        <v>113.33333333333333</v>
      </c>
      <c r="J152" s="481" t="s">
        <v>44</v>
      </c>
      <c r="K152" s="451"/>
      <c r="L152" s="482"/>
      <c r="M152" s="482"/>
    </row>
    <row r="153" spans="1:13" x14ac:dyDescent="0.2">
      <c r="A153" s="460"/>
      <c r="B153" s="478" t="s">
        <v>99</v>
      </c>
      <c r="C153" s="478"/>
      <c r="D153" s="478"/>
      <c r="E153" s="478"/>
      <c r="F153" s="483"/>
      <c r="G153" s="486" t="str">
        <f>IF(G18=1,"St37-2","St50-2")</f>
        <v>St50-2</v>
      </c>
      <c r="H153" s="478" t="str">
        <f>IF(G17=1,"statisch","schwellend")</f>
        <v>statisch</v>
      </c>
      <c r="I153" s="485">
        <f>IF(G18=1,I149,I151)</f>
        <v>196.66666666666666</v>
      </c>
      <c r="J153" s="481" t="s">
        <v>44</v>
      </c>
      <c r="K153" s="451"/>
      <c r="L153" s="482"/>
      <c r="M153" s="482"/>
    </row>
    <row r="154" spans="1:13" ht="16.5" x14ac:dyDescent="0.2">
      <c r="A154" s="460"/>
      <c r="B154" s="487" t="s">
        <v>100</v>
      </c>
      <c r="C154" s="487"/>
      <c r="D154" s="487"/>
      <c r="E154" s="487"/>
      <c r="F154" s="488" t="s">
        <v>168</v>
      </c>
      <c r="G154" s="489">
        <f>IF(G18=1,105,IF(G18=2,89,"Fehler!"))</f>
        <v>89</v>
      </c>
      <c r="H154" s="478" t="s">
        <v>12</v>
      </c>
      <c r="I154" s="481"/>
      <c r="J154" s="487"/>
      <c r="K154" s="451"/>
      <c r="L154" s="482"/>
      <c r="M154" s="482"/>
    </row>
    <row r="155" spans="1:13" ht="18.75" x14ac:dyDescent="0.2">
      <c r="A155" s="460"/>
      <c r="B155" s="490" t="s">
        <v>101</v>
      </c>
      <c r="C155" s="490"/>
      <c r="D155" s="490"/>
      <c r="E155" s="490"/>
      <c r="F155" s="488" t="s">
        <v>169</v>
      </c>
      <c r="G155" s="491">
        <f>210000*PI()^2/H51^2</f>
        <v>2.9742142820014559</v>
      </c>
      <c r="H155" s="478" t="s">
        <v>44</v>
      </c>
      <c r="I155" s="490"/>
      <c r="J155" s="490"/>
      <c r="K155" s="451"/>
      <c r="L155" s="482"/>
      <c r="M155" s="482"/>
    </row>
    <row r="156" spans="1:13" ht="18.75" x14ac:dyDescent="0.2">
      <c r="A156" s="460"/>
      <c r="B156" s="490" t="s">
        <v>102</v>
      </c>
      <c r="C156" s="492"/>
      <c r="D156" s="492"/>
      <c r="E156" s="492"/>
      <c r="F156" s="488" t="s">
        <v>169</v>
      </c>
      <c r="G156" s="491">
        <f>IF(G18=1,310-1.14*H51,IF(G18=2,335-0.62*H51))</f>
        <v>-182.56521739130437</v>
      </c>
      <c r="H156" s="478" t="s">
        <v>44</v>
      </c>
      <c r="I156" s="492"/>
      <c r="J156" s="493"/>
      <c r="K156" s="451"/>
      <c r="L156" s="482"/>
      <c r="M156" s="482"/>
    </row>
    <row r="157" spans="1:13" x14ac:dyDescent="0.2">
      <c r="A157" s="460"/>
      <c r="B157" s="451"/>
      <c r="C157" s="451"/>
      <c r="D157" s="451"/>
      <c r="E157" s="451"/>
      <c r="F157" s="451"/>
      <c r="G157" s="451"/>
      <c r="H157" s="451"/>
      <c r="I157" s="451"/>
      <c r="J157" s="451"/>
      <c r="K157" s="451"/>
      <c r="L157" s="482"/>
      <c r="M157" s="482"/>
    </row>
    <row r="158" spans="1:13" s="464" customFormat="1" x14ac:dyDescent="0.2">
      <c r="B158" s="494"/>
      <c r="C158" s="494"/>
      <c r="D158" s="494"/>
      <c r="E158" s="494"/>
      <c r="F158" s="494"/>
      <c r="G158" s="494"/>
      <c r="H158" s="494"/>
      <c r="I158" s="494"/>
      <c r="J158" s="494"/>
      <c r="K158" s="494"/>
      <c r="L158" s="494"/>
      <c r="M158" s="494"/>
    </row>
    <row r="159" spans="1:13" s="464" customFormat="1" x14ac:dyDescent="0.2">
      <c r="B159" s="494"/>
      <c r="C159" s="494"/>
      <c r="D159" s="494"/>
      <c r="E159" s="494"/>
      <c r="F159" s="494"/>
      <c r="G159" s="494"/>
      <c r="H159" s="494"/>
      <c r="I159" s="494"/>
      <c r="J159" s="494"/>
      <c r="K159" s="494"/>
      <c r="L159" s="494"/>
      <c r="M159" s="494"/>
    </row>
    <row r="160" spans="1:13" s="464" customFormat="1" x14ac:dyDescent="0.2">
      <c r="B160" s="494"/>
      <c r="C160" s="494"/>
      <c r="D160" s="495"/>
      <c r="E160" s="496"/>
      <c r="F160" s="496" t="s">
        <v>153</v>
      </c>
      <c r="G160" s="496"/>
      <c r="H160" s="497"/>
      <c r="I160" s="494"/>
      <c r="J160" s="494"/>
      <c r="K160" s="494"/>
      <c r="L160" s="494"/>
      <c r="M160" s="494"/>
    </row>
    <row r="161" spans="2:13" s="464" customFormat="1" x14ac:dyDescent="0.2">
      <c r="B161" s="494"/>
      <c r="C161" s="494"/>
      <c r="D161" s="584">
        <v>6</v>
      </c>
      <c r="E161" s="498">
        <v>1</v>
      </c>
      <c r="F161" s="499" t="s">
        <v>154</v>
      </c>
      <c r="G161" s="500"/>
      <c r="H161" s="501"/>
      <c r="I161" s="494"/>
      <c r="J161" s="494"/>
      <c r="K161" s="494"/>
      <c r="L161" s="494"/>
      <c r="M161" s="494"/>
    </row>
    <row r="162" spans="2:13" s="464" customFormat="1" x14ac:dyDescent="0.2">
      <c r="B162" s="494"/>
      <c r="C162" s="494"/>
      <c r="D162" s="502"/>
      <c r="E162" s="503">
        <v>2</v>
      </c>
      <c r="F162" s="499" t="s">
        <v>155</v>
      </c>
      <c r="G162" s="500"/>
      <c r="H162" s="501"/>
      <c r="I162" s="494"/>
      <c r="J162" s="494"/>
      <c r="K162" s="494"/>
      <c r="L162" s="494"/>
      <c r="M162" s="494"/>
    </row>
    <row r="163" spans="2:13" s="464" customFormat="1" x14ac:dyDescent="0.2">
      <c r="B163" s="494"/>
      <c r="C163" s="494"/>
      <c r="D163" s="502"/>
      <c r="E163" s="503">
        <v>3</v>
      </c>
      <c r="F163" s="499" t="s">
        <v>156</v>
      </c>
      <c r="G163" s="500"/>
      <c r="H163" s="501"/>
      <c r="I163" s="494"/>
      <c r="J163" s="494"/>
      <c r="K163" s="494"/>
      <c r="L163" s="494"/>
      <c r="M163" s="494"/>
    </row>
    <row r="164" spans="2:13" s="464" customFormat="1" x14ac:dyDescent="0.2">
      <c r="B164" s="494"/>
      <c r="C164" s="494"/>
      <c r="D164" s="502"/>
      <c r="E164" s="503">
        <v>4</v>
      </c>
      <c r="F164" s="499" t="s">
        <v>157</v>
      </c>
      <c r="G164" s="500"/>
      <c r="H164" s="501"/>
      <c r="I164" s="494"/>
      <c r="J164" s="494"/>
      <c r="K164" s="494"/>
      <c r="L164" s="494"/>
      <c r="M164" s="494"/>
    </row>
    <row r="165" spans="2:13" s="464" customFormat="1" x14ac:dyDescent="0.2">
      <c r="B165" s="494"/>
      <c r="C165" s="494"/>
      <c r="D165" s="502"/>
      <c r="E165" s="503">
        <v>5</v>
      </c>
      <c r="F165" s="499" t="s">
        <v>158</v>
      </c>
      <c r="G165" s="500"/>
      <c r="H165" s="501"/>
      <c r="I165" s="494"/>
      <c r="J165" s="494"/>
      <c r="K165" s="494"/>
      <c r="L165" s="494"/>
      <c r="M165" s="494"/>
    </row>
    <row r="166" spans="2:13" s="464" customFormat="1" x14ac:dyDescent="0.2">
      <c r="B166" s="494"/>
      <c r="C166" s="494"/>
      <c r="D166" s="502"/>
      <c r="E166" s="503">
        <v>6</v>
      </c>
      <c r="F166" s="499" t="s">
        <v>159</v>
      </c>
      <c r="G166" s="500"/>
      <c r="H166" s="501"/>
      <c r="I166" s="494"/>
      <c r="J166" s="494"/>
      <c r="K166" s="494"/>
      <c r="L166" s="494"/>
      <c r="M166" s="494"/>
    </row>
    <row r="167" spans="2:13" s="464" customFormat="1" x14ac:dyDescent="0.2">
      <c r="B167" s="494"/>
      <c r="C167" s="494"/>
      <c r="D167" s="502"/>
      <c r="E167" s="503">
        <v>7</v>
      </c>
      <c r="F167" s="499" t="s">
        <v>160</v>
      </c>
      <c r="G167" s="500"/>
      <c r="H167" s="501"/>
      <c r="I167" s="494"/>
      <c r="J167" s="494"/>
      <c r="K167" s="494"/>
      <c r="L167" s="494"/>
      <c r="M167" s="494"/>
    </row>
    <row r="168" spans="2:13" s="464" customFormat="1" x14ac:dyDescent="0.2">
      <c r="B168" s="494"/>
      <c r="C168" s="494"/>
      <c r="D168" s="502"/>
      <c r="E168" s="503">
        <v>8</v>
      </c>
      <c r="F168" s="499" t="s">
        <v>161</v>
      </c>
      <c r="G168" s="500"/>
      <c r="H168" s="501"/>
      <c r="I168" s="494"/>
      <c r="J168" s="494"/>
      <c r="K168" s="494"/>
      <c r="L168" s="494"/>
      <c r="M168" s="494"/>
    </row>
    <row r="169" spans="2:13" s="464" customFormat="1" x14ac:dyDescent="0.2">
      <c r="B169" s="494"/>
      <c r="C169" s="494"/>
      <c r="D169" s="502"/>
      <c r="E169" s="503">
        <v>9</v>
      </c>
      <c r="F169" s="499" t="s">
        <v>162</v>
      </c>
      <c r="G169" s="500"/>
      <c r="H169" s="501"/>
      <c r="I169" s="494"/>
      <c r="J169" s="494"/>
      <c r="K169" s="494"/>
      <c r="L169" s="494"/>
      <c r="M169" s="494"/>
    </row>
    <row r="170" spans="2:13" s="464" customFormat="1" x14ac:dyDescent="0.2">
      <c r="B170" s="494"/>
      <c r="C170" s="494"/>
      <c r="D170" s="504"/>
      <c r="E170" s="505">
        <v>10</v>
      </c>
      <c r="F170" s="506" t="s">
        <v>163</v>
      </c>
      <c r="G170" s="507"/>
      <c r="H170" s="508"/>
      <c r="I170" s="494"/>
      <c r="J170" s="494"/>
      <c r="K170" s="494"/>
      <c r="L170" s="494"/>
      <c r="M170" s="494"/>
    </row>
    <row r="171" spans="2:13" s="464" customFormat="1" x14ac:dyDescent="0.2">
      <c r="B171" s="494"/>
      <c r="C171" s="494"/>
      <c r="D171" s="494"/>
      <c r="E171" s="494"/>
      <c r="F171" s="494"/>
      <c r="G171" s="494"/>
      <c r="H171" s="494"/>
      <c r="I171" s="494"/>
      <c r="J171" s="494"/>
      <c r="K171" s="494"/>
      <c r="L171" s="494"/>
      <c r="M171" s="494"/>
    </row>
    <row r="172" spans="2:13" s="464" customFormat="1" x14ac:dyDescent="0.2">
      <c r="B172" s="494"/>
      <c r="C172" s="494"/>
      <c r="D172" s="494"/>
      <c r="E172" s="494"/>
      <c r="F172" s="494"/>
      <c r="G172" s="494"/>
      <c r="H172" s="494"/>
      <c r="I172" s="494"/>
      <c r="J172" s="494"/>
      <c r="K172" s="494"/>
      <c r="L172" s="494"/>
      <c r="M172" s="494"/>
    </row>
    <row r="173" spans="2:13" s="464" customFormat="1" x14ac:dyDescent="0.2">
      <c r="B173" s="494"/>
      <c r="C173" s="494"/>
      <c r="D173" s="509" t="s">
        <v>57</v>
      </c>
      <c r="E173" s="510"/>
      <c r="F173" s="511"/>
      <c r="G173" s="512"/>
      <c r="H173" s="494"/>
      <c r="I173" s="494"/>
      <c r="J173" s="494"/>
      <c r="K173" s="494"/>
      <c r="L173" s="494"/>
      <c r="M173" s="494"/>
    </row>
    <row r="174" spans="2:13" s="464" customFormat="1" x14ac:dyDescent="0.2">
      <c r="B174" s="494"/>
      <c r="C174" s="494"/>
      <c r="D174" s="583">
        <v>1</v>
      </c>
      <c r="E174" s="512">
        <v>1</v>
      </c>
      <c r="F174" s="513"/>
      <c r="G174" s="514"/>
      <c r="H174" s="494"/>
      <c r="I174" s="494"/>
      <c r="J174" s="494"/>
      <c r="K174" s="494"/>
      <c r="L174" s="494"/>
      <c r="M174" s="494"/>
    </row>
    <row r="175" spans="2:13" s="464" customFormat="1" x14ac:dyDescent="0.2">
      <c r="B175" s="494"/>
      <c r="C175" s="494"/>
      <c r="D175" s="515"/>
      <c r="E175" s="514">
        <v>2</v>
      </c>
      <c r="F175" s="513"/>
      <c r="G175" s="514"/>
      <c r="H175" s="494"/>
      <c r="I175" s="494"/>
      <c r="J175" s="494"/>
      <c r="K175" s="494"/>
      <c r="L175" s="494"/>
      <c r="M175" s="494"/>
    </row>
    <row r="176" spans="2:13" x14ac:dyDescent="0.2">
      <c r="B176" s="482"/>
      <c r="C176" s="482"/>
      <c r="D176" s="515"/>
      <c r="E176" s="514">
        <v>3</v>
      </c>
      <c r="F176" s="513"/>
      <c r="G176" s="514"/>
      <c r="H176" s="482"/>
      <c r="I176" s="482"/>
      <c r="J176" s="482"/>
      <c r="K176" s="482"/>
      <c r="L176" s="482"/>
      <c r="M176" s="482"/>
    </row>
    <row r="177" spans="2:13" x14ac:dyDescent="0.2">
      <c r="B177" s="482"/>
      <c r="C177" s="482"/>
      <c r="D177" s="516"/>
      <c r="E177" s="517">
        <v>4</v>
      </c>
      <c r="F177" s="513"/>
      <c r="G177" s="514"/>
      <c r="H177" s="482"/>
      <c r="I177" s="482"/>
      <c r="J177" s="482"/>
      <c r="K177" s="482"/>
      <c r="L177" s="482"/>
      <c r="M177" s="482"/>
    </row>
    <row r="178" spans="2:13" x14ac:dyDescent="0.2">
      <c r="B178" s="482"/>
      <c r="C178" s="482"/>
      <c r="D178" s="515"/>
      <c r="E178" s="513"/>
      <c r="F178" s="513"/>
      <c r="G178" s="514"/>
      <c r="H178" s="482"/>
      <c r="I178" s="482"/>
      <c r="J178" s="482"/>
      <c r="K178" s="482"/>
      <c r="L178" s="482"/>
      <c r="M178" s="482"/>
    </row>
    <row r="179" spans="2:13" x14ac:dyDescent="0.2">
      <c r="B179" s="482"/>
      <c r="C179" s="482"/>
      <c r="D179" s="518"/>
      <c r="E179" s="519" t="s">
        <v>144</v>
      </c>
      <c r="F179" s="519"/>
      <c r="G179" s="520"/>
      <c r="H179" s="482"/>
      <c r="I179" s="482"/>
      <c r="J179" s="482"/>
      <c r="K179" s="482"/>
      <c r="L179" s="482"/>
      <c r="M179" s="482"/>
    </row>
    <row r="180" spans="2:13" x14ac:dyDescent="0.2">
      <c r="B180" s="482"/>
      <c r="C180" s="482"/>
      <c r="D180" s="583">
        <v>1</v>
      </c>
      <c r="E180" s="511">
        <v>1</v>
      </c>
      <c r="F180" s="511" t="s">
        <v>145</v>
      </c>
      <c r="G180" s="512"/>
      <c r="H180" s="482"/>
      <c r="I180" s="482"/>
      <c r="J180" s="482"/>
      <c r="K180" s="482"/>
      <c r="L180" s="482"/>
      <c r="M180" s="482"/>
    </row>
    <row r="181" spans="2:13" x14ac:dyDescent="0.2">
      <c r="B181" s="482"/>
      <c r="C181" s="482"/>
      <c r="D181" s="521"/>
      <c r="E181" s="522">
        <v>2</v>
      </c>
      <c r="F181" s="522" t="s">
        <v>146</v>
      </c>
      <c r="G181" s="517"/>
      <c r="H181" s="482"/>
      <c r="I181" s="482"/>
      <c r="J181" s="482"/>
      <c r="K181" s="482"/>
      <c r="L181" s="482"/>
      <c r="M181" s="482"/>
    </row>
    <row r="182" spans="2:13" x14ac:dyDescent="0.2">
      <c r="B182" s="482"/>
      <c r="C182" s="482"/>
      <c r="D182" s="515"/>
      <c r="E182" s="513"/>
      <c r="F182" s="513"/>
      <c r="G182" s="514"/>
      <c r="H182" s="482"/>
      <c r="I182" s="482"/>
      <c r="J182" s="482"/>
      <c r="K182" s="482"/>
      <c r="L182" s="482"/>
      <c r="M182" s="482"/>
    </row>
    <row r="183" spans="2:13" x14ac:dyDescent="0.2">
      <c r="B183" s="482"/>
      <c r="C183" s="482"/>
      <c r="D183" s="518"/>
      <c r="E183" s="519" t="s">
        <v>147</v>
      </c>
      <c r="F183" s="520"/>
      <c r="G183" s="514"/>
      <c r="H183" s="482"/>
      <c r="I183" s="482"/>
      <c r="J183" s="482"/>
      <c r="K183" s="482"/>
      <c r="L183" s="482"/>
      <c r="M183" s="482"/>
    </row>
    <row r="184" spans="2:13" x14ac:dyDescent="0.2">
      <c r="B184" s="482"/>
      <c r="C184" s="482"/>
      <c r="D184" s="583">
        <v>2</v>
      </c>
      <c r="E184" s="511">
        <v>1</v>
      </c>
      <c r="F184" s="512" t="s">
        <v>148</v>
      </c>
      <c r="G184" s="514"/>
      <c r="H184" s="482"/>
      <c r="I184" s="482"/>
      <c r="J184" s="482"/>
      <c r="K184" s="482"/>
      <c r="L184" s="482"/>
      <c r="M184" s="482"/>
    </row>
    <row r="185" spans="2:13" x14ac:dyDescent="0.2">
      <c r="B185" s="482"/>
      <c r="C185" s="482"/>
      <c r="D185" s="516"/>
      <c r="E185" s="522">
        <v>2</v>
      </c>
      <c r="F185" s="517" t="s">
        <v>149</v>
      </c>
      <c r="G185" s="514"/>
      <c r="H185" s="482"/>
      <c r="I185" s="482"/>
      <c r="J185" s="482"/>
      <c r="K185" s="482"/>
      <c r="L185" s="482"/>
      <c r="M185" s="482"/>
    </row>
    <row r="186" spans="2:13" x14ac:dyDescent="0.2">
      <c r="B186" s="482"/>
      <c r="C186" s="482"/>
      <c r="D186" s="515"/>
      <c r="E186" s="513"/>
      <c r="F186" s="513"/>
      <c r="G186" s="514"/>
      <c r="H186" s="482"/>
      <c r="I186" s="482"/>
      <c r="J186" s="482"/>
      <c r="K186" s="482"/>
      <c r="L186" s="482"/>
      <c r="M186" s="482"/>
    </row>
    <row r="187" spans="2:13" x14ac:dyDescent="0.2">
      <c r="B187" s="482"/>
      <c r="C187" s="482"/>
      <c r="D187" s="523" t="s">
        <v>150</v>
      </c>
      <c r="E187" s="524"/>
      <c r="F187" s="513"/>
      <c r="G187" s="514"/>
      <c r="H187" s="482"/>
      <c r="I187" s="482"/>
      <c r="J187" s="482"/>
      <c r="K187" s="482"/>
      <c r="L187" s="482"/>
      <c r="M187" s="482"/>
    </row>
    <row r="188" spans="2:13" x14ac:dyDescent="0.2">
      <c r="B188" s="482"/>
      <c r="C188" s="482"/>
      <c r="D188" s="583">
        <v>1</v>
      </c>
      <c r="E188" s="512">
        <v>1</v>
      </c>
      <c r="F188" s="525"/>
      <c r="G188" s="514"/>
      <c r="H188" s="482"/>
      <c r="I188" s="482"/>
      <c r="J188" s="482"/>
      <c r="K188" s="482"/>
      <c r="L188" s="482"/>
      <c r="M188" s="482"/>
    </row>
    <row r="189" spans="2:13" x14ac:dyDescent="0.2">
      <c r="B189" s="482"/>
      <c r="C189" s="482"/>
      <c r="D189" s="515"/>
      <c r="E189" s="514">
        <v>2</v>
      </c>
      <c r="F189" s="525"/>
      <c r="G189" s="514"/>
      <c r="H189" s="482"/>
      <c r="I189" s="482"/>
      <c r="J189" s="482"/>
      <c r="K189" s="482"/>
      <c r="L189" s="482"/>
      <c r="M189" s="482"/>
    </row>
    <row r="190" spans="2:13" x14ac:dyDescent="0.2">
      <c r="B190" s="482"/>
      <c r="C190" s="482"/>
      <c r="D190" s="516"/>
      <c r="E190" s="517">
        <v>3</v>
      </c>
      <c r="F190" s="526"/>
      <c r="G190" s="517"/>
      <c r="H190" s="482"/>
      <c r="I190" s="482"/>
      <c r="J190" s="482"/>
      <c r="K190" s="482"/>
      <c r="L190" s="482"/>
      <c r="M190" s="482"/>
    </row>
    <row r="191" spans="2:13" x14ac:dyDescent="0.2">
      <c r="B191" s="482"/>
      <c r="C191" s="482"/>
      <c r="D191" s="482"/>
      <c r="E191" s="482"/>
      <c r="F191" s="482"/>
      <c r="G191" s="482"/>
      <c r="H191" s="482"/>
      <c r="I191" s="482"/>
      <c r="J191" s="482"/>
      <c r="K191" s="482"/>
      <c r="L191" s="482"/>
      <c r="M191" s="482"/>
    </row>
    <row r="192" spans="2:13" x14ac:dyDescent="0.2">
      <c r="B192" s="482"/>
      <c r="C192" s="482"/>
      <c r="D192" s="527"/>
      <c r="E192" s="482"/>
      <c r="F192" s="482"/>
      <c r="G192" s="482"/>
      <c r="H192" s="482"/>
      <c r="I192" s="482"/>
      <c r="J192" s="482"/>
      <c r="K192" s="482"/>
      <c r="L192" s="482"/>
      <c r="M192" s="482"/>
    </row>
    <row r="193" spans="2:13" x14ac:dyDescent="0.2">
      <c r="B193" s="482"/>
      <c r="C193" s="528"/>
      <c r="D193" s="529">
        <v>1</v>
      </c>
      <c r="E193" s="582">
        <v>5</v>
      </c>
      <c r="F193" s="496" t="s">
        <v>166</v>
      </c>
      <c r="G193" s="496"/>
      <c r="H193" s="496"/>
      <c r="I193" s="496"/>
      <c r="J193" s="496"/>
      <c r="K193" s="496"/>
      <c r="L193" s="496"/>
      <c r="M193" s="497"/>
    </row>
    <row r="194" spans="2:13" x14ac:dyDescent="0.2">
      <c r="B194" s="482"/>
      <c r="C194" s="482"/>
      <c r="D194" s="530">
        <v>2</v>
      </c>
      <c r="E194" s="531">
        <v>1</v>
      </c>
      <c r="F194" s="532">
        <f t="shared" ref="F194:F217" si="3">G194-2*I194</f>
        <v>6.2</v>
      </c>
      <c r="G194" s="533">
        <v>8</v>
      </c>
      <c r="H194" s="534">
        <v>1.5</v>
      </c>
      <c r="I194" s="535">
        <v>0.9</v>
      </c>
      <c r="J194" s="536">
        <f t="shared" ref="J194:J217" si="4">ATAN(H194/(K194*PI()))*180/PI()</f>
        <v>3.7678995739349541</v>
      </c>
      <c r="K194" s="537">
        <f t="shared" ref="K194:K217" si="5">G194-0.5*H194</f>
        <v>7.25</v>
      </c>
      <c r="L194" s="538">
        <f t="shared" ref="L194:L217" si="6">0.5*H194</f>
        <v>0.75</v>
      </c>
      <c r="M194" s="539">
        <f t="shared" ref="M194:M217" si="7">F194^2*PI()/4</f>
        <v>30.190705400997917</v>
      </c>
    </row>
    <row r="195" spans="2:13" x14ac:dyDescent="0.2">
      <c r="B195" s="482"/>
      <c r="C195" s="482"/>
      <c r="D195" s="530">
        <v>3</v>
      </c>
      <c r="E195" s="531">
        <v>3</v>
      </c>
      <c r="F195" s="532">
        <f t="shared" si="3"/>
        <v>7.5</v>
      </c>
      <c r="G195" s="533">
        <v>10</v>
      </c>
      <c r="H195" s="534">
        <v>2</v>
      </c>
      <c r="I195" s="535">
        <v>1.25</v>
      </c>
      <c r="J195" s="536">
        <f t="shared" si="4"/>
        <v>4.0461080717011146</v>
      </c>
      <c r="K195" s="537">
        <f t="shared" si="5"/>
        <v>9</v>
      </c>
      <c r="L195" s="538">
        <f t="shared" si="6"/>
        <v>1</v>
      </c>
      <c r="M195" s="540">
        <f t="shared" si="7"/>
        <v>44.178646691106465</v>
      </c>
    </row>
    <row r="196" spans="2:13" x14ac:dyDescent="0.2">
      <c r="B196" s="482"/>
      <c r="C196" s="482"/>
      <c r="D196" s="530">
        <v>4</v>
      </c>
      <c r="E196" s="531">
        <v>5</v>
      </c>
      <c r="F196" s="532">
        <f t="shared" si="3"/>
        <v>8.5</v>
      </c>
      <c r="G196" s="533">
        <v>12</v>
      </c>
      <c r="H196" s="534">
        <v>3</v>
      </c>
      <c r="I196" s="541">
        <v>1.75</v>
      </c>
      <c r="J196" s="536">
        <f t="shared" si="4"/>
        <v>5.1965082181489359</v>
      </c>
      <c r="K196" s="537">
        <f t="shared" si="5"/>
        <v>10.5</v>
      </c>
      <c r="L196" s="538">
        <f t="shared" si="6"/>
        <v>1.5</v>
      </c>
      <c r="M196" s="540">
        <f t="shared" si="7"/>
        <v>56.745017305465637</v>
      </c>
    </row>
    <row r="197" spans="2:13" x14ac:dyDescent="0.2">
      <c r="B197" s="482"/>
      <c r="C197" s="482"/>
      <c r="D197" s="530">
        <v>5</v>
      </c>
      <c r="E197" s="531">
        <v>7</v>
      </c>
      <c r="F197" s="532">
        <f t="shared" si="3"/>
        <v>11.5</v>
      </c>
      <c r="G197" s="533">
        <v>16</v>
      </c>
      <c r="H197" s="534">
        <v>4</v>
      </c>
      <c r="I197" s="541">
        <v>2.25</v>
      </c>
      <c r="J197" s="536">
        <f t="shared" si="4"/>
        <v>5.1965082181489359</v>
      </c>
      <c r="K197" s="537">
        <f t="shared" si="5"/>
        <v>14</v>
      </c>
      <c r="L197" s="538">
        <f t="shared" si="6"/>
        <v>2</v>
      </c>
      <c r="M197" s="540">
        <f t="shared" si="7"/>
        <v>103.86890710931253</v>
      </c>
    </row>
    <row r="198" spans="2:13" x14ac:dyDescent="0.2">
      <c r="B198" s="482"/>
      <c r="C198" s="482"/>
      <c r="D198" s="530">
        <v>6</v>
      </c>
      <c r="E198" s="531">
        <v>9</v>
      </c>
      <c r="F198" s="532">
        <f t="shared" si="3"/>
        <v>15.5</v>
      </c>
      <c r="G198" s="533">
        <v>20</v>
      </c>
      <c r="H198" s="534">
        <v>4</v>
      </c>
      <c r="I198" s="541">
        <v>2.25</v>
      </c>
      <c r="J198" s="536">
        <f t="shared" si="4"/>
        <v>4.0461080717011146</v>
      </c>
      <c r="K198" s="537">
        <f t="shared" si="5"/>
        <v>18</v>
      </c>
      <c r="L198" s="538">
        <f t="shared" si="6"/>
        <v>2</v>
      </c>
      <c r="M198" s="540">
        <f t="shared" si="7"/>
        <v>188.69190875623696</v>
      </c>
    </row>
    <row r="199" spans="2:13" x14ac:dyDescent="0.2">
      <c r="B199" s="482"/>
      <c r="C199" s="482"/>
      <c r="D199" s="530">
        <v>7</v>
      </c>
      <c r="E199" s="531">
        <v>11</v>
      </c>
      <c r="F199" s="532">
        <f t="shared" si="3"/>
        <v>18.5</v>
      </c>
      <c r="G199" s="533">
        <v>24</v>
      </c>
      <c r="H199" s="534">
        <v>5</v>
      </c>
      <c r="I199" s="541">
        <v>2.75</v>
      </c>
      <c r="J199" s="536">
        <f t="shared" si="4"/>
        <v>4.2336300170125112</v>
      </c>
      <c r="K199" s="537">
        <f t="shared" si="5"/>
        <v>21.5</v>
      </c>
      <c r="L199" s="538">
        <f t="shared" si="6"/>
        <v>2.5</v>
      </c>
      <c r="M199" s="542">
        <f t="shared" si="7"/>
        <v>268.80252142277669</v>
      </c>
    </row>
    <row r="200" spans="2:13" x14ac:dyDescent="0.2">
      <c r="B200" s="482"/>
      <c r="C200" s="482"/>
      <c r="D200" s="530">
        <v>8</v>
      </c>
      <c r="E200" s="531">
        <v>14</v>
      </c>
      <c r="F200" s="543">
        <f t="shared" si="3"/>
        <v>22.5</v>
      </c>
      <c r="G200" s="544">
        <v>28</v>
      </c>
      <c r="H200" s="545">
        <v>5</v>
      </c>
      <c r="I200" s="546">
        <v>2.75</v>
      </c>
      <c r="J200" s="536">
        <f t="shared" si="4"/>
        <v>3.5714091436741735</v>
      </c>
      <c r="K200" s="537">
        <f t="shared" si="5"/>
        <v>25.5</v>
      </c>
      <c r="L200" s="538">
        <f t="shared" si="6"/>
        <v>2.5</v>
      </c>
      <c r="M200" s="542">
        <f t="shared" si="7"/>
        <v>397.60782021995817</v>
      </c>
    </row>
    <row r="201" spans="2:13" x14ac:dyDescent="0.2">
      <c r="B201" s="482"/>
      <c r="C201" s="482"/>
      <c r="D201" s="530">
        <v>9</v>
      </c>
      <c r="E201" s="531">
        <v>17</v>
      </c>
      <c r="F201" s="543">
        <f t="shared" si="3"/>
        <v>25</v>
      </c>
      <c r="G201" s="544">
        <v>32</v>
      </c>
      <c r="H201" s="545">
        <v>6</v>
      </c>
      <c r="I201" s="546">
        <v>3.5</v>
      </c>
      <c r="J201" s="536">
        <f t="shared" si="4"/>
        <v>3.7678995739349541</v>
      </c>
      <c r="K201" s="537">
        <f t="shared" si="5"/>
        <v>29</v>
      </c>
      <c r="L201" s="538">
        <f t="shared" si="6"/>
        <v>3</v>
      </c>
      <c r="M201" s="542">
        <f t="shared" si="7"/>
        <v>490.87385212340519</v>
      </c>
    </row>
    <row r="202" spans="2:13" x14ac:dyDescent="0.2">
      <c r="B202" s="482"/>
      <c r="C202" s="482"/>
      <c r="D202" s="530">
        <v>10</v>
      </c>
      <c r="E202" s="531">
        <v>20</v>
      </c>
      <c r="F202" s="543">
        <f t="shared" si="3"/>
        <v>29</v>
      </c>
      <c r="G202" s="544">
        <v>36</v>
      </c>
      <c r="H202" s="545">
        <v>6</v>
      </c>
      <c r="I202" s="546">
        <v>3.5</v>
      </c>
      <c r="J202" s="536">
        <f t="shared" si="4"/>
        <v>3.3122712001290511</v>
      </c>
      <c r="K202" s="537">
        <f t="shared" si="5"/>
        <v>33</v>
      </c>
      <c r="L202" s="538">
        <f t="shared" si="6"/>
        <v>3</v>
      </c>
      <c r="M202" s="542">
        <f t="shared" si="7"/>
        <v>660.51985541725401</v>
      </c>
    </row>
    <row r="203" spans="2:13" x14ac:dyDescent="0.2">
      <c r="B203" s="482"/>
      <c r="C203" s="482"/>
      <c r="D203" s="530">
        <v>11</v>
      </c>
      <c r="E203" s="531">
        <v>23</v>
      </c>
      <c r="F203" s="543">
        <f t="shared" si="3"/>
        <v>32</v>
      </c>
      <c r="G203" s="544">
        <v>40</v>
      </c>
      <c r="H203" s="545">
        <v>7</v>
      </c>
      <c r="I203" s="546">
        <v>4</v>
      </c>
      <c r="J203" s="536">
        <f t="shared" si="4"/>
        <v>3.4933276917460567</v>
      </c>
      <c r="K203" s="537">
        <f t="shared" si="5"/>
        <v>36.5</v>
      </c>
      <c r="L203" s="538">
        <f t="shared" si="6"/>
        <v>3.5</v>
      </c>
      <c r="M203" s="542">
        <f t="shared" si="7"/>
        <v>804.24771931898704</v>
      </c>
    </row>
    <row r="204" spans="2:13" x14ac:dyDescent="0.2">
      <c r="B204" s="482"/>
      <c r="C204" s="482"/>
      <c r="D204" s="530">
        <v>12</v>
      </c>
      <c r="E204" s="531">
        <v>26</v>
      </c>
      <c r="F204" s="543">
        <f t="shared" si="3"/>
        <v>36</v>
      </c>
      <c r="G204" s="544">
        <v>44</v>
      </c>
      <c r="H204" s="545">
        <v>7</v>
      </c>
      <c r="I204" s="546">
        <v>4</v>
      </c>
      <c r="J204" s="536">
        <f t="shared" si="4"/>
        <v>3.1490399724758609</v>
      </c>
      <c r="K204" s="537">
        <f t="shared" si="5"/>
        <v>40.5</v>
      </c>
      <c r="L204" s="538">
        <f t="shared" si="6"/>
        <v>3.5</v>
      </c>
      <c r="M204" s="542">
        <f t="shared" si="7"/>
        <v>1017.8760197630929</v>
      </c>
    </row>
    <row r="205" spans="2:13" x14ac:dyDescent="0.2">
      <c r="B205" s="482"/>
      <c r="C205" s="482"/>
      <c r="D205" s="530">
        <v>13</v>
      </c>
      <c r="E205" s="531">
        <v>29</v>
      </c>
      <c r="F205" s="543">
        <f t="shared" si="3"/>
        <v>39</v>
      </c>
      <c r="G205" s="544">
        <v>48</v>
      </c>
      <c r="H205" s="545">
        <v>8</v>
      </c>
      <c r="I205" s="546">
        <v>4.5</v>
      </c>
      <c r="J205" s="536">
        <f t="shared" si="4"/>
        <v>3.3122712001290515</v>
      </c>
      <c r="K205" s="537">
        <f t="shared" si="5"/>
        <v>44</v>
      </c>
      <c r="L205" s="538">
        <f t="shared" si="6"/>
        <v>4</v>
      </c>
      <c r="M205" s="542">
        <f t="shared" si="7"/>
        <v>1194.5906065275187</v>
      </c>
    </row>
    <row r="206" spans="2:13" x14ac:dyDescent="0.2">
      <c r="B206" s="482"/>
      <c r="C206" s="482"/>
      <c r="D206" s="530">
        <v>14</v>
      </c>
      <c r="E206" s="531">
        <v>32</v>
      </c>
      <c r="F206" s="543">
        <f t="shared" si="3"/>
        <v>43</v>
      </c>
      <c r="G206" s="544">
        <v>52</v>
      </c>
      <c r="H206" s="545">
        <v>8</v>
      </c>
      <c r="I206" s="546">
        <v>4.5</v>
      </c>
      <c r="J206" s="536">
        <f t="shared" si="4"/>
        <v>3.0367886534353183</v>
      </c>
      <c r="K206" s="537">
        <f t="shared" si="5"/>
        <v>48</v>
      </c>
      <c r="L206" s="538">
        <f t="shared" si="6"/>
        <v>4</v>
      </c>
      <c r="M206" s="542">
        <f t="shared" si="7"/>
        <v>1452.2012041218818</v>
      </c>
    </row>
    <row r="207" spans="2:13" x14ac:dyDescent="0.2">
      <c r="B207" s="482"/>
      <c r="C207" s="482"/>
      <c r="D207" s="530">
        <v>15</v>
      </c>
      <c r="E207" s="531">
        <v>35</v>
      </c>
      <c r="F207" s="543">
        <f t="shared" si="3"/>
        <v>50</v>
      </c>
      <c r="G207" s="544">
        <v>60</v>
      </c>
      <c r="H207" s="545">
        <v>9</v>
      </c>
      <c r="I207" s="546">
        <v>5</v>
      </c>
      <c r="J207" s="536">
        <f t="shared" si="4"/>
        <v>2.9548607505834621</v>
      </c>
      <c r="K207" s="537">
        <f t="shared" si="5"/>
        <v>55.5</v>
      </c>
      <c r="L207" s="538">
        <f t="shared" si="6"/>
        <v>4.5</v>
      </c>
      <c r="M207" s="542">
        <f t="shared" si="7"/>
        <v>1963.4954084936207</v>
      </c>
    </row>
    <row r="208" spans="2:13" x14ac:dyDescent="0.2">
      <c r="B208" s="482"/>
      <c r="C208" s="482"/>
      <c r="D208" s="530">
        <v>16</v>
      </c>
      <c r="E208" s="531">
        <v>38</v>
      </c>
      <c r="F208" s="543">
        <f t="shared" si="3"/>
        <v>54</v>
      </c>
      <c r="G208" s="544">
        <v>65</v>
      </c>
      <c r="H208" s="545">
        <v>10</v>
      </c>
      <c r="I208" s="546">
        <v>5.5</v>
      </c>
      <c r="J208" s="536">
        <f t="shared" si="4"/>
        <v>3.0367886534353183</v>
      </c>
      <c r="K208" s="537">
        <f t="shared" si="5"/>
        <v>60</v>
      </c>
      <c r="L208" s="538">
        <f t="shared" si="6"/>
        <v>5</v>
      </c>
      <c r="M208" s="542">
        <f t="shared" si="7"/>
        <v>2290.221044466959</v>
      </c>
    </row>
    <row r="209" spans="2:13" x14ac:dyDescent="0.2">
      <c r="B209" s="482"/>
      <c r="C209" s="482"/>
      <c r="D209" s="530">
        <v>17</v>
      </c>
      <c r="E209" s="531">
        <v>41</v>
      </c>
      <c r="F209" s="543">
        <f t="shared" si="3"/>
        <v>59</v>
      </c>
      <c r="G209" s="544">
        <v>70</v>
      </c>
      <c r="H209" s="545">
        <v>10</v>
      </c>
      <c r="I209" s="546">
        <v>5.5</v>
      </c>
      <c r="J209" s="536">
        <f t="shared" si="4"/>
        <v>2.8035777057470406</v>
      </c>
      <c r="K209" s="537">
        <f t="shared" si="5"/>
        <v>65</v>
      </c>
      <c r="L209" s="538">
        <f t="shared" si="6"/>
        <v>5</v>
      </c>
      <c r="M209" s="542">
        <f t="shared" si="7"/>
        <v>2733.9710067865176</v>
      </c>
    </row>
    <row r="210" spans="2:13" x14ac:dyDescent="0.2">
      <c r="B210" s="482"/>
      <c r="C210" s="482"/>
      <c r="D210" s="530">
        <v>18</v>
      </c>
      <c r="E210" s="531">
        <v>44</v>
      </c>
      <c r="F210" s="543">
        <f t="shared" si="3"/>
        <v>64</v>
      </c>
      <c r="G210" s="544">
        <v>75</v>
      </c>
      <c r="H210" s="545">
        <v>10</v>
      </c>
      <c r="I210" s="546">
        <v>5.5</v>
      </c>
      <c r="J210" s="536">
        <f t="shared" si="4"/>
        <v>2.6036082911472418</v>
      </c>
      <c r="K210" s="537">
        <f t="shared" si="5"/>
        <v>70</v>
      </c>
      <c r="L210" s="538">
        <f t="shared" si="6"/>
        <v>5</v>
      </c>
      <c r="M210" s="542">
        <f t="shared" si="7"/>
        <v>3216.9908772759482</v>
      </c>
    </row>
    <row r="211" spans="2:13" x14ac:dyDescent="0.2">
      <c r="B211" s="482"/>
      <c r="C211" s="482"/>
      <c r="D211" s="530">
        <v>19</v>
      </c>
      <c r="E211" s="531">
        <v>47</v>
      </c>
      <c r="F211" s="543">
        <f t="shared" si="3"/>
        <v>69</v>
      </c>
      <c r="G211" s="544">
        <v>80</v>
      </c>
      <c r="H211" s="545">
        <v>10</v>
      </c>
      <c r="I211" s="546">
        <v>5.5</v>
      </c>
      <c r="J211" s="536">
        <f t="shared" si="4"/>
        <v>2.430249932542635</v>
      </c>
      <c r="K211" s="537">
        <f t="shared" si="5"/>
        <v>75</v>
      </c>
      <c r="L211" s="538">
        <f t="shared" si="6"/>
        <v>5</v>
      </c>
      <c r="M211" s="542">
        <f t="shared" si="7"/>
        <v>3739.2806559352512</v>
      </c>
    </row>
    <row r="212" spans="2:13" x14ac:dyDescent="0.2">
      <c r="B212" s="482"/>
      <c r="C212" s="482"/>
      <c r="D212" s="530">
        <v>20</v>
      </c>
      <c r="E212" s="531">
        <v>50</v>
      </c>
      <c r="F212" s="543">
        <f t="shared" si="3"/>
        <v>72</v>
      </c>
      <c r="G212" s="544">
        <v>85</v>
      </c>
      <c r="H212" s="545">
        <v>12</v>
      </c>
      <c r="I212" s="545">
        <v>6.5</v>
      </c>
      <c r="J212" s="536">
        <f t="shared" si="4"/>
        <v>2.7681449313692825</v>
      </c>
      <c r="K212" s="537">
        <f t="shared" si="5"/>
        <v>79</v>
      </c>
      <c r="L212" s="538">
        <f t="shared" si="6"/>
        <v>6</v>
      </c>
      <c r="M212" s="542">
        <f t="shared" si="7"/>
        <v>4071.5040790523717</v>
      </c>
    </row>
    <row r="213" spans="2:13" x14ac:dyDescent="0.2">
      <c r="B213" s="482"/>
      <c r="C213" s="482"/>
      <c r="D213" s="530">
        <v>21</v>
      </c>
      <c r="E213" s="531">
        <v>53</v>
      </c>
      <c r="F213" s="543">
        <f t="shared" si="3"/>
        <v>77</v>
      </c>
      <c r="G213" s="544">
        <v>90</v>
      </c>
      <c r="H213" s="545">
        <v>12</v>
      </c>
      <c r="I213" s="545">
        <v>6.5</v>
      </c>
      <c r="J213" s="536">
        <f t="shared" si="4"/>
        <v>2.6036082911472418</v>
      </c>
      <c r="K213" s="537">
        <f t="shared" si="5"/>
        <v>84</v>
      </c>
      <c r="L213" s="538">
        <f t="shared" si="6"/>
        <v>6</v>
      </c>
      <c r="M213" s="542">
        <f t="shared" si="7"/>
        <v>4656.6257107834708</v>
      </c>
    </row>
    <row r="214" spans="2:13" x14ac:dyDescent="0.2">
      <c r="B214" s="482"/>
      <c r="C214" s="482"/>
      <c r="D214" s="530">
        <v>22</v>
      </c>
      <c r="E214" s="531">
        <v>56</v>
      </c>
      <c r="F214" s="543">
        <f t="shared" si="3"/>
        <v>82</v>
      </c>
      <c r="G214" s="544">
        <v>95</v>
      </c>
      <c r="H214" s="545">
        <v>12</v>
      </c>
      <c r="I214" s="545">
        <v>6.5</v>
      </c>
      <c r="J214" s="536">
        <f t="shared" si="4"/>
        <v>2.4575228191708591</v>
      </c>
      <c r="K214" s="537">
        <f t="shared" si="5"/>
        <v>89</v>
      </c>
      <c r="L214" s="538">
        <f t="shared" si="6"/>
        <v>6</v>
      </c>
      <c r="M214" s="542">
        <f t="shared" si="7"/>
        <v>5281.0172506844419</v>
      </c>
    </row>
    <row r="215" spans="2:13" x14ac:dyDescent="0.2">
      <c r="B215" s="482"/>
      <c r="C215" s="482"/>
      <c r="D215" s="530">
        <v>23</v>
      </c>
      <c r="E215" s="531">
        <v>59</v>
      </c>
      <c r="F215" s="543">
        <f t="shared" si="3"/>
        <v>87</v>
      </c>
      <c r="G215" s="544">
        <v>100</v>
      </c>
      <c r="H215" s="545">
        <v>12</v>
      </c>
      <c r="I215" s="545">
        <v>6.5</v>
      </c>
      <c r="J215" s="536">
        <f t="shared" si="4"/>
        <v>2.3269512417151739</v>
      </c>
      <c r="K215" s="537">
        <f t="shared" si="5"/>
        <v>94</v>
      </c>
      <c r="L215" s="538">
        <f t="shared" si="6"/>
        <v>6</v>
      </c>
      <c r="M215" s="542">
        <f t="shared" si="7"/>
        <v>5944.678698755286</v>
      </c>
    </row>
    <row r="216" spans="2:13" x14ac:dyDescent="0.2">
      <c r="B216" s="482"/>
      <c r="C216" s="482"/>
      <c r="D216" s="530">
        <v>24</v>
      </c>
      <c r="E216" s="531">
        <v>62</v>
      </c>
      <c r="F216" s="543">
        <f t="shared" si="3"/>
        <v>97</v>
      </c>
      <c r="G216" s="544">
        <v>110</v>
      </c>
      <c r="H216" s="545">
        <v>12</v>
      </c>
      <c r="I216" s="545">
        <v>6.5</v>
      </c>
      <c r="J216" s="536">
        <f t="shared" si="4"/>
        <v>2.1034175826775936</v>
      </c>
      <c r="K216" s="537">
        <f t="shared" si="5"/>
        <v>104</v>
      </c>
      <c r="L216" s="538">
        <f t="shared" si="6"/>
        <v>6</v>
      </c>
      <c r="M216" s="542">
        <f t="shared" si="7"/>
        <v>7389.8113194065909</v>
      </c>
    </row>
    <row r="217" spans="2:13" x14ac:dyDescent="0.2">
      <c r="B217" s="482"/>
      <c r="C217" s="482"/>
      <c r="D217" s="530">
        <v>25</v>
      </c>
      <c r="E217" s="531">
        <v>65</v>
      </c>
      <c r="F217" s="543">
        <f t="shared" si="3"/>
        <v>104</v>
      </c>
      <c r="G217" s="547">
        <v>120</v>
      </c>
      <c r="H217" s="546">
        <v>14</v>
      </c>
      <c r="I217" s="545">
        <v>8</v>
      </c>
      <c r="J217" s="536">
        <f t="shared" si="4"/>
        <v>2.2583817644862707</v>
      </c>
      <c r="K217" s="537">
        <f t="shared" si="5"/>
        <v>113</v>
      </c>
      <c r="L217" s="538">
        <f t="shared" si="6"/>
        <v>7</v>
      </c>
      <c r="M217" s="542">
        <f t="shared" si="7"/>
        <v>8494.8665353068009</v>
      </c>
    </row>
    <row r="218" spans="2:13" x14ac:dyDescent="0.2">
      <c r="B218" s="482"/>
      <c r="C218" s="482"/>
      <c r="D218" s="530">
        <v>26</v>
      </c>
      <c r="E218" s="548"/>
      <c r="F218" s="496" t="s">
        <v>167</v>
      </c>
      <c r="G218" s="496"/>
      <c r="H218" s="496"/>
      <c r="I218" s="496"/>
      <c r="J218" s="496"/>
      <c r="K218" s="496"/>
      <c r="L218" s="496"/>
      <c r="M218" s="497"/>
    </row>
    <row r="219" spans="2:13" x14ac:dyDescent="0.2">
      <c r="B219" s="482"/>
      <c r="C219" s="482"/>
      <c r="D219" s="530">
        <v>27</v>
      </c>
      <c r="E219" s="549">
        <v>2</v>
      </c>
      <c r="F219" s="550">
        <f t="shared" ref="F219:F259" si="8">G219-2*I219</f>
        <v>8.1999999999999993</v>
      </c>
      <c r="G219" s="551">
        <v>10</v>
      </c>
      <c r="H219" s="552">
        <v>1.5</v>
      </c>
      <c r="I219" s="553">
        <v>0.9</v>
      </c>
      <c r="J219" s="554">
        <f t="shared" ref="J219:J259" si="9">ATAN(H219/(K219*PI()))*180/PI()</f>
        <v>2.9548607505834621</v>
      </c>
      <c r="K219" s="555">
        <f t="shared" ref="K219:K259" si="10">G219-0.5*H219</f>
        <v>9.25</v>
      </c>
      <c r="L219" s="556">
        <f t="shared" ref="L219:L259" si="11">0.5*H219</f>
        <v>0.75</v>
      </c>
      <c r="M219" s="557">
        <f t="shared" ref="M219:M259" si="12">F219^2*PI()/4</f>
        <v>52.810172506844417</v>
      </c>
    </row>
    <row r="220" spans="2:13" x14ac:dyDescent="0.2">
      <c r="B220" s="482"/>
      <c r="C220" s="482"/>
      <c r="D220" s="530">
        <v>28</v>
      </c>
      <c r="E220" s="549">
        <v>4</v>
      </c>
      <c r="F220" s="550">
        <f t="shared" si="8"/>
        <v>9.5</v>
      </c>
      <c r="G220" s="551">
        <v>12</v>
      </c>
      <c r="H220" s="552">
        <v>2</v>
      </c>
      <c r="I220" s="553">
        <v>1.25</v>
      </c>
      <c r="J220" s="554">
        <f t="shared" si="9"/>
        <v>3.3122712001290515</v>
      </c>
      <c r="K220" s="555">
        <f t="shared" si="10"/>
        <v>11</v>
      </c>
      <c r="L220" s="556">
        <f t="shared" si="11"/>
        <v>1</v>
      </c>
      <c r="M220" s="557">
        <f t="shared" si="12"/>
        <v>70.882184246619701</v>
      </c>
    </row>
    <row r="221" spans="2:13" x14ac:dyDescent="0.2">
      <c r="B221" s="482"/>
      <c r="C221" s="482"/>
      <c r="D221" s="530">
        <v>29</v>
      </c>
      <c r="E221" s="549">
        <v>6</v>
      </c>
      <c r="F221" s="550">
        <f t="shared" si="8"/>
        <v>13.5</v>
      </c>
      <c r="G221" s="551">
        <v>16</v>
      </c>
      <c r="H221" s="552">
        <v>2</v>
      </c>
      <c r="I221" s="553">
        <v>1.25</v>
      </c>
      <c r="J221" s="554">
        <f t="shared" si="9"/>
        <v>2.430249932542635</v>
      </c>
      <c r="K221" s="555">
        <f t="shared" si="10"/>
        <v>15</v>
      </c>
      <c r="L221" s="556">
        <f t="shared" si="11"/>
        <v>1</v>
      </c>
      <c r="M221" s="557">
        <f t="shared" si="12"/>
        <v>143.13881527918494</v>
      </c>
    </row>
    <row r="222" spans="2:13" x14ac:dyDescent="0.2">
      <c r="B222" s="482"/>
      <c r="C222" s="482"/>
      <c r="D222" s="530">
        <v>30</v>
      </c>
      <c r="E222" s="549">
        <v>8</v>
      </c>
      <c r="F222" s="550">
        <f t="shared" si="8"/>
        <v>17.5</v>
      </c>
      <c r="G222" s="551">
        <v>20</v>
      </c>
      <c r="H222" s="552">
        <v>2</v>
      </c>
      <c r="I222" s="553">
        <v>1.25</v>
      </c>
      <c r="J222" s="554">
        <f t="shared" si="9"/>
        <v>1.9190518546891626</v>
      </c>
      <c r="K222" s="555">
        <f t="shared" si="10"/>
        <v>19</v>
      </c>
      <c r="L222" s="556">
        <f t="shared" si="11"/>
        <v>1</v>
      </c>
      <c r="M222" s="557">
        <f t="shared" si="12"/>
        <v>240.52818754046854</v>
      </c>
    </row>
    <row r="223" spans="2:13" x14ac:dyDescent="0.2">
      <c r="B223" s="482"/>
      <c r="C223" s="482"/>
      <c r="D223" s="530">
        <v>31</v>
      </c>
      <c r="E223" s="549">
        <v>10</v>
      </c>
      <c r="F223" s="550">
        <f t="shared" si="8"/>
        <v>20.5</v>
      </c>
      <c r="G223" s="551">
        <v>24</v>
      </c>
      <c r="H223" s="552">
        <v>3</v>
      </c>
      <c r="I223" s="553">
        <v>1.75</v>
      </c>
      <c r="J223" s="554">
        <f t="shared" si="9"/>
        <v>2.4302499325426346</v>
      </c>
      <c r="K223" s="555">
        <f t="shared" si="10"/>
        <v>22.5</v>
      </c>
      <c r="L223" s="556">
        <f t="shared" si="11"/>
        <v>1.5</v>
      </c>
      <c r="M223" s="558">
        <f t="shared" si="12"/>
        <v>330.06357816777762</v>
      </c>
    </row>
    <row r="224" spans="2:13" x14ac:dyDescent="0.2">
      <c r="B224" s="482"/>
      <c r="C224" s="482"/>
      <c r="D224" s="530">
        <v>32</v>
      </c>
      <c r="E224" s="549">
        <v>12</v>
      </c>
      <c r="F224" s="550">
        <f t="shared" si="8"/>
        <v>15</v>
      </c>
      <c r="G224" s="551">
        <v>24</v>
      </c>
      <c r="H224" s="552">
        <v>8</v>
      </c>
      <c r="I224" s="553">
        <v>4.5</v>
      </c>
      <c r="J224" s="554">
        <f t="shared" si="9"/>
        <v>7.2560829106409397</v>
      </c>
      <c r="K224" s="555">
        <f t="shared" si="10"/>
        <v>20</v>
      </c>
      <c r="L224" s="556">
        <f t="shared" si="11"/>
        <v>4</v>
      </c>
      <c r="M224" s="558">
        <f t="shared" si="12"/>
        <v>176.71458676442586</v>
      </c>
    </row>
    <row r="225" spans="2:13" x14ac:dyDescent="0.2">
      <c r="B225" s="482"/>
      <c r="C225" s="482"/>
      <c r="D225" s="530">
        <v>33</v>
      </c>
      <c r="E225" s="549">
        <v>13</v>
      </c>
      <c r="F225" s="550">
        <f t="shared" si="8"/>
        <v>24.5</v>
      </c>
      <c r="G225" s="551">
        <v>28</v>
      </c>
      <c r="H225" s="552">
        <v>3</v>
      </c>
      <c r="I225" s="553">
        <v>1.75</v>
      </c>
      <c r="J225" s="554">
        <f t="shared" si="9"/>
        <v>2.0637651059098809</v>
      </c>
      <c r="K225" s="555">
        <f t="shared" si="10"/>
        <v>26.5</v>
      </c>
      <c r="L225" s="556">
        <f t="shared" si="11"/>
        <v>1.5</v>
      </c>
      <c r="M225" s="558">
        <f t="shared" si="12"/>
        <v>471.43524757931834</v>
      </c>
    </row>
    <row r="226" spans="2:13" x14ac:dyDescent="0.2">
      <c r="B226" s="482"/>
      <c r="C226" s="482"/>
      <c r="D226" s="530">
        <v>34</v>
      </c>
      <c r="E226" s="549">
        <v>15</v>
      </c>
      <c r="F226" s="550">
        <f t="shared" si="8"/>
        <v>19</v>
      </c>
      <c r="G226" s="551">
        <v>28</v>
      </c>
      <c r="H226" s="552">
        <v>8</v>
      </c>
      <c r="I226" s="553">
        <v>4.5</v>
      </c>
      <c r="J226" s="554">
        <f t="shared" si="9"/>
        <v>6.0566105942302251</v>
      </c>
      <c r="K226" s="555">
        <f t="shared" si="10"/>
        <v>24</v>
      </c>
      <c r="L226" s="556">
        <f t="shared" si="11"/>
        <v>4</v>
      </c>
      <c r="M226" s="558">
        <f t="shared" si="12"/>
        <v>283.5287369864788</v>
      </c>
    </row>
    <row r="227" spans="2:13" x14ac:dyDescent="0.2">
      <c r="B227" s="482"/>
      <c r="C227" s="482"/>
      <c r="D227" s="530">
        <v>35</v>
      </c>
      <c r="E227" s="549">
        <v>16</v>
      </c>
      <c r="F227" s="550">
        <f t="shared" si="8"/>
        <v>28.5</v>
      </c>
      <c r="G227" s="551">
        <v>32</v>
      </c>
      <c r="H227" s="552">
        <v>3</v>
      </c>
      <c r="I227" s="553">
        <v>1.75</v>
      </c>
      <c r="J227" s="554">
        <f t="shared" si="9"/>
        <v>1.7932974361193763</v>
      </c>
      <c r="K227" s="555">
        <f t="shared" si="10"/>
        <v>30.5</v>
      </c>
      <c r="L227" s="556">
        <f t="shared" si="11"/>
        <v>1.5</v>
      </c>
      <c r="M227" s="558">
        <f t="shared" si="12"/>
        <v>637.93965821957738</v>
      </c>
    </row>
    <row r="228" spans="2:13" x14ac:dyDescent="0.2">
      <c r="B228" s="482"/>
      <c r="C228" s="482"/>
      <c r="D228" s="530">
        <v>36</v>
      </c>
      <c r="E228" s="549">
        <v>18</v>
      </c>
      <c r="F228" s="550">
        <f t="shared" si="8"/>
        <v>21</v>
      </c>
      <c r="G228" s="551">
        <v>32</v>
      </c>
      <c r="H228" s="552">
        <v>10</v>
      </c>
      <c r="I228" s="553">
        <v>5.5</v>
      </c>
      <c r="J228" s="554">
        <f t="shared" si="9"/>
        <v>6.7237100234191365</v>
      </c>
      <c r="K228" s="555">
        <f t="shared" si="10"/>
        <v>27</v>
      </c>
      <c r="L228" s="556">
        <f t="shared" si="11"/>
        <v>5</v>
      </c>
      <c r="M228" s="558">
        <f t="shared" si="12"/>
        <v>346.36059005827468</v>
      </c>
    </row>
    <row r="229" spans="2:13" x14ac:dyDescent="0.2">
      <c r="B229" s="482"/>
      <c r="C229" s="482"/>
      <c r="D229" s="530">
        <v>37</v>
      </c>
      <c r="E229" s="549">
        <v>19</v>
      </c>
      <c r="F229" s="550">
        <f t="shared" si="8"/>
        <v>32.5</v>
      </c>
      <c r="G229" s="551">
        <v>36</v>
      </c>
      <c r="H229" s="552">
        <v>3</v>
      </c>
      <c r="I229" s="553">
        <v>1.75</v>
      </c>
      <c r="J229" s="554">
        <f t="shared" si="9"/>
        <v>1.5854919705168793</v>
      </c>
      <c r="K229" s="555">
        <f t="shared" si="10"/>
        <v>34.5</v>
      </c>
      <c r="L229" s="556">
        <f t="shared" si="11"/>
        <v>1.5</v>
      </c>
      <c r="M229" s="558">
        <f t="shared" si="12"/>
        <v>829.57681008855479</v>
      </c>
    </row>
    <row r="230" spans="2:13" x14ac:dyDescent="0.2">
      <c r="B230" s="482"/>
      <c r="C230" s="482"/>
      <c r="D230" s="530">
        <v>38</v>
      </c>
      <c r="E230" s="549">
        <v>21</v>
      </c>
      <c r="F230" s="550">
        <f t="shared" si="8"/>
        <v>25</v>
      </c>
      <c r="G230" s="551">
        <v>36</v>
      </c>
      <c r="H230" s="552">
        <v>10</v>
      </c>
      <c r="I230" s="553">
        <v>5.5</v>
      </c>
      <c r="J230" s="554">
        <f t="shared" si="9"/>
        <v>5.8626193135443936</v>
      </c>
      <c r="K230" s="555">
        <f t="shared" si="10"/>
        <v>31</v>
      </c>
      <c r="L230" s="556">
        <f t="shared" si="11"/>
        <v>5</v>
      </c>
      <c r="M230" s="558">
        <f t="shared" si="12"/>
        <v>490.87385212340519</v>
      </c>
    </row>
    <row r="231" spans="2:13" x14ac:dyDescent="0.2">
      <c r="B231" s="482"/>
      <c r="C231" s="482"/>
      <c r="D231" s="530">
        <v>39</v>
      </c>
      <c r="E231" s="549">
        <v>22</v>
      </c>
      <c r="F231" s="550">
        <f t="shared" si="8"/>
        <v>36.5</v>
      </c>
      <c r="G231" s="551">
        <v>40</v>
      </c>
      <c r="H231" s="552">
        <v>3</v>
      </c>
      <c r="I231" s="553">
        <v>1.75</v>
      </c>
      <c r="J231" s="554">
        <f t="shared" si="9"/>
        <v>1.4208369681928417</v>
      </c>
      <c r="K231" s="555">
        <f t="shared" si="10"/>
        <v>38.5</v>
      </c>
      <c r="L231" s="556">
        <f t="shared" si="11"/>
        <v>1.5</v>
      </c>
      <c r="M231" s="558">
        <f t="shared" si="12"/>
        <v>1046.3467031862506</v>
      </c>
    </row>
    <row r="232" spans="2:13" x14ac:dyDescent="0.2">
      <c r="B232" s="482"/>
      <c r="C232" s="482"/>
      <c r="D232" s="530">
        <v>40</v>
      </c>
      <c r="E232" s="549">
        <v>24</v>
      </c>
      <c r="F232" s="550">
        <f t="shared" si="8"/>
        <v>29</v>
      </c>
      <c r="G232" s="551">
        <v>40</v>
      </c>
      <c r="H232" s="552">
        <v>10</v>
      </c>
      <c r="I232" s="553">
        <v>5.5</v>
      </c>
      <c r="J232" s="554">
        <f t="shared" si="9"/>
        <v>5.1965082181489359</v>
      </c>
      <c r="K232" s="555">
        <f t="shared" si="10"/>
        <v>35</v>
      </c>
      <c r="L232" s="556">
        <f t="shared" si="11"/>
        <v>5</v>
      </c>
      <c r="M232" s="558">
        <f t="shared" si="12"/>
        <v>660.51985541725401</v>
      </c>
    </row>
    <row r="233" spans="2:13" x14ac:dyDescent="0.2">
      <c r="B233" s="482"/>
      <c r="C233" s="482"/>
      <c r="D233" s="530">
        <v>41</v>
      </c>
      <c r="E233" s="549">
        <v>25</v>
      </c>
      <c r="F233" s="550">
        <f t="shared" si="8"/>
        <v>40.5</v>
      </c>
      <c r="G233" s="551">
        <v>44</v>
      </c>
      <c r="H233" s="552">
        <v>3</v>
      </c>
      <c r="I233" s="553">
        <v>1.75</v>
      </c>
      <c r="J233" s="554">
        <f t="shared" si="9"/>
        <v>1.2871584597893844</v>
      </c>
      <c r="K233" s="555">
        <f t="shared" si="10"/>
        <v>42.5</v>
      </c>
      <c r="L233" s="556">
        <f t="shared" si="11"/>
        <v>1.5</v>
      </c>
      <c r="M233" s="558">
        <f t="shared" si="12"/>
        <v>1288.2493375126646</v>
      </c>
    </row>
    <row r="234" spans="2:13" x14ac:dyDescent="0.2">
      <c r="B234" s="482"/>
      <c r="C234" s="482"/>
      <c r="D234" s="530">
        <v>42</v>
      </c>
      <c r="E234" s="549">
        <v>27</v>
      </c>
      <c r="F234" s="550">
        <f t="shared" si="8"/>
        <v>31</v>
      </c>
      <c r="G234" s="551">
        <v>44</v>
      </c>
      <c r="H234" s="552">
        <v>12</v>
      </c>
      <c r="I234" s="553">
        <v>6.5</v>
      </c>
      <c r="J234" s="554">
        <f t="shared" si="9"/>
        <v>5.7400286866256538</v>
      </c>
      <c r="K234" s="555">
        <f t="shared" si="10"/>
        <v>38</v>
      </c>
      <c r="L234" s="556">
        <f t="shared" si="11"/>
        <v>6</v>
      </c>
      <c r="M234" s="558">
        <f t="shared" si="12"/>
        <v>754.76763502494782</v>
      </c>
    </row>
    <row r="235" spans="2:13" x14ac:dyDescent="0.2">
      <c r="B235" s="482"/>
      <c r="C235" s="482"/>
      <c r="D235" s="530">
        <v>43</v>
      </c>
      <c r="E235" s="549">
        <v>28</v>
      </c>
      <c r="F235" s="550">
        <f t="shared" si="8"/>
        <v>44.5</v>
      </c>
      <c r="G235" s="551">
        <v>48</v>
      </c>
      <c r="H235" s="552">
        <v>3</v>
      </c>
      <c r="I235" s="553">
        <v>1.75</v>
      </c>
      <c r="J235" s="554">
        <f t="shared" si="9"/>
        <v>1.1764677341458953</v>
      </c>
      <c r="K235" s="555">
        <f t="shared" si="10"/>
        <v>46.5</v>
      </c>
      <c r="L235" s="556">
        <f t="shared" si="11"/>
        <v>1.5</v>
      </c>
      <c r="M235" s="558">
        <f t="shared" si="12"/>
        <v>1555.2847130677969</v>
      </c>
    </row>
    <row r="236" spans="2:13" x14ac:dyDescent="0.2">
      <c r="B236" s="482"/>
      <c r="C236" s="482"/>
      <c r="D236" s="530">
        <v>44</v>
      </c>
      <c r="E236" s="549">
        <v>30</v>
      </c>
      <c r="F236" s="550">
        <f t="shared" si="8"/>
        <v>35</v>
      </c>
      <c r="G236" s="551">
        <v>48</v>
      </c>
      <c r="H236" s="552">
        <v>12</v>
      </c>
      <c r="I236" s="553">
        <v>6.5</v>
      </c>
      <c r="J236" s="554">
        <f t="shared" si="9"/>
        <v>5.1965082181489359</v>
      </c>
      <c r="K236" s="555">
        <f t="shared" si="10"/>
        <v>42</v>
      </c>
      <c r="L236" s="556">
        <f t="shared" si="11"/>
        <v>6</v>
      </c>
      <c r="M236" s="558">
        <f t="shared" si="12"/>
        <v>962.11275016187415</v>
      </c>
    </row>
    <row r="237" spans="2:13" x14ac:dyDescent="0.2">
      <c r="B237" s="482"/>
      <c r="C237" s="482"/>
      <c r="D237" s="530">
        <v>45</v>
      </c>
      <c r="E237" s="549">
        <v>31</v>
      </c>
      <c r="F237" s="550">
        <f t="shared" si="8"/>
        <v>48.5</v>
      </c>
      <c r="G237" s="551">
        <v>52</v>
      </c>
      <c r="H237" s="552">
        <v>3</v>
      </c>
      <c r="I237" s="553">
        <v>1.75</v>
      </c>
      <c r="J237" s="554">
        <f t="shared" si="9"/>
        <v>1.083305332411737</v>
      </c>
      <c r="K237" s="555">
        <f t="shared" si="10"/>
        <v>50.5</v>
      </c>
      <c r="L237" s="556">
        <f t="shared" si="11"/>
        <v>1.5</v>
      </c>
      <c r="M237" s="558">
        <f t="shared" si="12"/>
        <v>1847.4528298516477</v>
      </c>
    </row>
    <row r="238" spans="2:13" x14ac:dyDescent="0.2">
      <c r="B238" s="482"/>
      <c r="C238" s="482"/>
      <c r="D238" s="530">
        <v>46</v>
      </c>
      <c r="E238" s="549">
        <v>33</v>
      </c>
      <c r="F238" s="550">
        <f t="shared" si="8"/>
        <v>39</v>
      </c>
      <c r="G238" s="551">
        <v>52</v>
      </c>
      <c r="H238" s="552">
        <v>12</v>
      </c>
      <c r="I238" s="553">
        <v>6.5</v>
      </c>
      <c r="J238" s="554">
        <f t="shared" si="9"/>
        <v>4.7468002995178828</v>
      </c>
      <c r="K238" s="555">
        <f t="shared" si="10"/>
        <v>46</v>
      </c>
      <c r="L238" s="556">
        <f t="shared" si="11"/>
        <v>6</v>
      </c>
      <c r="M238" s="558">
        <f t="shared" si="12"/>
        <v>1194.5906065275187</v>
      </c>
    </row>
    <row r="239" spans="2:13" x14ac:dyDescent="0.2">
      <c r="B239" s="482"/>
      <c r="C239" s="482"/>
      <c r="D239" s="530">
        <v>47</v>
      </c>
      <c r="E239" s="549">
        <v>34</v>
      </c>
      <c r="F239" s="550">
        <f t="shared" si="8"/>
        <v>56.5</v>
      </c>
      <c r="G239" s="551">
        <v>60</v>
      </c>
      <c r="H239" s="552">
        <v>3</v>
      </c>
      <c r="I239" s="553">
        <v>1.75</v>
      </c>
      <c r="J239" s="554">
        <f t="shared" si="9"/>
        <v>0.93518940695866304</v>
      </c>
      <c r="K239" s="555">
        <f t="shared" si="10"/>
        <v>58.5</v>
      </c>
      <c r="L239" s="556">
        <f t="shared" si="11"/>
        <v>1.5</v>
      </c>
      <c r="M239" s="558">
        <f t="shared" si="12"/>
        <v>2507.1872871055043</v>
      </c>
    </row>
    <row r="240" spans="2:13" x14ac:dyDescent="0.2">
      <c r="B240" s="482"/>
      <c r="C240" s="482"/>
      <c r="D240" s="530">
        <v>48</v>
      </c>
      <c r="E240" s="549">
        <v>36</v>
      </c>
      <c r="F240" s="550">
        <f t="shared" si="8"/>
        <v>44</v>
      </c>
      <c r="G240" s="551">
        <v>60</v>
      </c>
      <c r="H240" s="552">
        <v>14</v>
      </c>
      <c r="I240" s="553">
        <v>8</v>
      </c>
      <c r="J240" s="554">
        <f t="shared" si="9"/>
        <v>4.8062305020029239</v>
      </c>
      <c r="K240" s="555">
        <f t="shared" si="10"/>
        <v>53</v>
      </c>
      <c r="L240" s="556">
        <f t="shared" si="11"/>
        <v>7</v>
      </c>
      <c r="M240" s="558">
        <f t="shared" si="12"/>
        <v>1520.5308443374599</v>
      </c>
    </row>
    <row r="241" spans="2:13" x14ac:dyDescent="0.2">
      <c r="B241" s="482"/>
      <c r="C241" s="482"/>
      <c r="D241" s="530">
        <v>49</v>
      </c>
      <c r="E241" s="549">
        <v>37</v>
      </c>
      <c r="F241" s="550">
        <f t="shared" si="8"/>
        <v>56</v>
      </c>
      <c r="G241" s="551">
        <v>65</v>
      </c>
      <c r="H241" s="552">
        <v>4</v>
      </c>
      <c r="I241" s="553">
        <v>4.5</v>
      </c>
      <c r="J241" s="554">
        <f t="shared" si="9"/>
        <v>1.1577987672611991</v>
      </c>
      <c r="K241" s="555">
        <f t="shared" si="10"/>
        <v>63</v>
      </c>
      <c r="L241" s="556">
        <f t="shared" si="11"/>
        <v>2</v>
      </c>
      <c r="M241" s="558">
        <f t="shared" si="12"/>
        <v>2463.0086404143976</v>
      </c>
    </row>
    <row r="242" spans="2:13" x14ac:dyDescent="0.2">
      <c r="B242" s="482"/>
      <c r="C242" s="482"/>
      <c r="D242" s="530">
        <v>50</v>
      </c>
      <c r="E242" s="549">
        <v>39</v>
      </c>
      <c r="F242" s="550">
        <f t="shared" si="8"/>
        <v>47</v>
      </c>
      <c r="G242" s="551">
        <v>65</v>
      </c>
      <c r="H242" s="552">
        <v>16</v>
      </c>
      <c r="I242" s="553">
        <v>9</v>
      </c>
      <c r="J242" s="554">
        <f t="shared" si="9"/>
        <v>5.1058275571097687</v>
      </c>
      <c r="K242" s="555">
        <f t="shared" si="10"/>
        <v>57</v>
      </c>
      <c r="L242" s="556">
        <f t="shared" si="11"/>
        <v>8</v>
      </c>
      <c r="M242" s="558">
        <f t="shared" si="12"/>
        <v>1734.9445429449634</v>
      </c>
    </row>
    <row r="243" spans="2:13" x14ac:dyDescent="0.2">
      <c r="B243" s="482"/>
      <c r="C243" s="482"/>
      <c r="D243" s="530">
        <v>51</v>
      </c>
      <c r="E243" s="549">
        <v>40</v>
      </c>
      <c r="F243" s="550">
        <f t="shared" si="8"/>
        <v>61</v>
      </c>
      <c r="G243" s="551">
        <v>70</v>
      </c>
      <c r="H243" s="552">
        <v>4</v>
      </c>
      <c r="I243" s="553">
        <v>4.5</v>
      </c>
      <c r="J243" s="554">
        <f t="shared" si="9"/>
        <v>1.0726871857677547</v>
      </c>
      <c r="K243" s="555">
        <f t="shared" si="10"/>
        <v>68</v>
      </c>
      <c r="L243" s="556">
        <f t="shared" si="11"/>
        <v>2</v>
      </c>
      <c r="M243" s="558">
        <f t="shared" si="12"/>
        <v>2922.466566001905</v>
      </c>
    </row>
    <row r="244" spans="2:13" x14ac:dyDescent="0.2">
      <c r="B244" s="482"/>
      <c r="C244" s="482"/>
      <c r="D244" s="530">
        <v>52</v>
      </c>
      <c r="E244" s="549">
        <v>42</v>
      </c>
      <c r="F244" s="550">
        <f t="shared" si="8"/>
        <v>52</v>
      </c>
      <c r="G244" s="551">
        <v>70</v>
      </c>
      <c r="H244" s="552">
        <v>16</v>
      </c>
      <c r="I244" s="553">
        <v>9</v>
      </c>
      <c r="J244" s="554">
        <f t="shared" si="9"/>
        <v>4.6959889394532031</v>
      </c>
      <c r="K244" s="555">
        <f t="shared" si="10"/>
        <v>62</v>
      </c>
      <c r="L244" s="556">
        <f t="shared" si="11"/>
        <v>8</v>
      </c>
      <c r="M244" s="558">
        <f t="shared" si="12"/>
        <v>2123.7166338267002</v>
      </c>
    </row>
    <row r="245" spans="2:13" x14ac:dyDescent="0.2">
      <c r="B245" s="482"/>
      <c r="C245" s="482"/>
      <c r="D245" s="530">
        <v>53</v>
      </c>
      <c r="E245" s="549">
        <v>43</v>
      </c>
      <c r="F245" s="550">
        <f t="shared" si="8"/>
        <v>66</v>
      </c>
      <c r="G245" s="551">
        <v>75</v>
      </c>
      <c r="H245" s="552">
        <v>4</v>
      </c>
      <c r="I245" s="553">
        <v>4.5</v>
      </c>
      <c r="J245" s="554">
        <f t="shared" si="9"/>
        <v>0.99923090485925881</v>
      </c>
      <c r="K245" s="555">
        <f t="shared" si="10"/>
        <v>73</v>
      </c>
      <c r="L245" s="556">
        <f t="shared" si="11"/>
        <v>2</v>
      </c>
      <c r="M245" s="558">
        <f t="shared" si="12"/>
        <v>3421.1943997592848</v>
      </c>
    </row>
    <row r="246" spans="2:13" x14ac:dyDescent="0.2">
      <c r="B246" s="482"/>
      <c r="C246" s="482"/>
      <c r="D246" s="530">
        <v>54</v>
      </c>
      <c r="E246" s="549">
        <v>45</v>
      </c>
      <c r="F246" s="550">
        <f t="shared" si="8"/>
        <v>57</v>
      </c>
      <c r="G246" s="551">
        <v>75</v>
      </c>
      <c r="H246" s="552">
        <v>16</v>
      </c>
      <c r="I246" s="553">
        <v>9</v>
      </c>
      <c r="J246" s="554">
        <f t="shared" si="9"/>
        <v>4.3469390452178951</v>
      </c>
      <c r="K246" s="555">
        <f t="shared" si="10"/>
        <v>67</v>
      </c>
      <c r="L246" s="556">
        <f t="shared" si="11"/>
        <v>8</v>
      </c>
      <c r="M246" s="558">
        <f t="shared" si="12"/>
        <v>2551.7586328783095</v>
      </c>
    </row>
    <row r="247" spans="2:13" x14ac:dyDescent="0.2">
      <c r="B247" s="482"/>
      <c r="C247" s="482"/>
      <c r="D247" s="530">
        <v>55</v>
      </c>
      <c r="E247" s="549">
        <v>46</v>
      </c>
      <c r="F247" s="550">
        <f t="shared" si="8"/>
        <v>71</v>
      </c>
      <c r="G247" s="551">
        <v>80</v>
      </c>
      <c r="H247" s="552">
        <v>4</v>
      </c>
      <c r="I247" s="553">
        <v>4.5</v>
      </c>
      <c r="J247" s="554">
        <f t="shared" si="9"/>
        <v>0.93518940695866304</v>
      </c>
      <c r="K247" s="555">
        <f t="shared" si="10"/>
        <v>78</v>
      </c>
      <c r="L247" s="556">
        <f t="shared" si="11"/>
        <v>2</v>
      </c>
      <c r="M247" s="558">
        <f t="shared" si="12"/>
        <v>3959.1921416865366</v>
      </c>
    </row>
    <row r="248" spans="2:13" x14ac:dyDescent="0.2">
      <c r="B248" s="482"/>
      <c r="C248" s="482"/>
      <c r="D248" s="530">
        <v>56</v>
      </c>
      <c r="E248" s="549">
        <v>48</v>
      </c>
      <c r="F248" s="550">
        <f t="shared" si="8"/>
        <v>62</v>
      </c>
      <c r="G248" s="551">
        <v>80</v>
      </c>
      <c r="H248" s="552">
        <v>16</v>
      </c>
      <c r="I248" s="552">
        <v>9</v>
      </c>
      <c r="J248" s="554">
        <f t="shared" si="9"/>
        <v>4.0461080717011146</v>
      </c>
      <c r="K248" s="555">
        <f t="shared" si="10"/>
        <v>72</v>
      </c>
      <c r="L248" s="556">
        <f t="shared" si="11"/>
        <v>8</v>
      </c>
      <c r="M248" s="558">
        <f t="shared" si="12"/>
        <v>3019.0705400997913</v>
      </c>
    </row>
    <row r="249" spans="2:13" x14ac:dyDescent="0.2">
      <c r="B249" s="482"/>
      <c r="C249" s="482"/>
      <c r="D249" s="530">
        <v>57</v>
      </c>
      <c r="E249" s="549">
        <v>49</v>
      </c>
      <c r="F249" s="550">
        <f t="shared" si="8"/>
        <v>76</v>
      </c>
      <c r="G249" s="551">
        <v>85</v>
      </c>
      <c r="H249" s="552">
        <v>4</v>
      </c>
      <c r="I249" s="552">
        <v>4.5</v>
      </c>
      <c r="J249" s="554">
        <f t="shared" si="9"/>
        <v>0.87886181524578655</v>
      </c>
      <c r="K249" s="555">
        <f t="shared" si="10"/>
        <v>83</v>
      </c>
      <c r="L249" s="556">
        <f t="shared" si="11"/>
        <v>2</v>
      </c>
      <c r="M249" s="558">
        <f t="shared" si="12"/>
        <v>4536.4597917836609</v>
      </c>
    </row>
    <row r="250" spans="2:13" x14ac:dyDescent="0.2">
      <c r="B250" s="482"/>
      <c r="C250" s="482"/>
      <c r="D250" s="530">
        <v>58</v>
      </c>
      <c r="E250" s="549">
        <v>51</v>
      </c>
      <c r="F250" s="550">
        <f t="shared" si="8"/>
        <v>65</v>
      </c>
      <c r="G250" s="551">
        <v>85</v>
      </c>
      <c r="H250" s="552">
        <v>18</v>
      </c>
      <c r="I250" s="552">
        <v>10</v>
      </c>
      <c r="J250" s="554">
        <f t="shared" si="9"/>
        <v>4.311326532236091</v>
      </c>
      <c r="K250" s="555">
        <f t="shared" si="10"/>
        <v>76</v>
      </c>
      <c r="L250" s="556">
        <f t="shared" si="11"/>
        <v>9</v>
      </c>
      <c r="M250" s="558">
        <f t="shared" si="12"/>
        <v>3318.3072403542192</v>
      </c>
    </row>
    <row r="251" spans="2:13" x14ac:dyDescent="0.2">
      <c r="B251" s="482"/>
      <c r="C251" s="482"/>
      <c r="D251" s="530">
        <v>59</v>
      </c>
      <c r="E251" s="549">
        <v>52</v>
      </c>
      <c r="F251" s="550">
        <f t="shared" si="8"/>
        <v>81</v>
      </c>
      <c r="G251" s="551">
        <v>90</v>
      </c>
      <c r="H251" s="552">
        <v>4</v>
      </c>
      <c r="I251" s="552">
        <v>4.5</v>
      </c>
      <c r="J251" s="554">
        <f t="shared" si="9"/>
        <v>0.82893366240993649</v>
      </c>
      <c r="K251" s="555">
        <f t="shared" si="10"/>
        <v>88</v>
      </c>
      <c r="L251" s="556">
        <f t="shared" si="11"/>
        <v>2</v>
      </c>
      <c r="M251" s="558">
        <f t="shared" si="12"/>
        <v>5152.9973500506585</v>
      </c>
    </row>
    <row r="252" spans="2:13" x14ac:dyDescent="0.2">
      <c r="B252" s="482"/>
      <c r="C252" s="482"/>
      <c r="D252" s="530">
        <v>60</v>
      </c>
      <c r="E252" s="549">
        <v>54</v>
      </c>
      <c r="F252" s="550">
        <f t="shared" si="8"/>
        <v>70</v>
      </c>
      <c r="G252" s="551">
        <v>90</v>
      </c>
      <c r="H252" s="552">
        <v>18</v>
      </c>
      <c r="I252" s="552">
        <v>10</v>
      </c>
      <c r="J252" s="554">
        <f t="shared" si="9"/>
        <v>4.0461080717011146</v>
      </c>
      <c r="K252" s="555">
        <f t="shared" si="10"/>
        <v>81</v>
      </c>
      <c r="L252" s="556">
        <f t="shared" si="11"/>
        <v>9</v>
      </c>
      <c r="M252" s="558">
        <f t="shared" si="12"/>
        <v>3848.4510006474966</v>
      </c>
    </row>
    <row r="253" spans="2:13" x14ac:dyDescent="0.2">
      <c r="B253" s="482"/>
      <c r="C253" s="482"/>
      <c r="D253" s="530">
        <v>61</v>
      </c>
      <c r="E253" s="549">
        <v>55</v>
      </c>
      <c r="F253" s="550">
        <f t="shared" si="8"/>
        <v>86</v>
      </c>
      <c r="G253" s="551">
        <v>95</v>
      </c>
      <c r="H253" s="552">
        <v>4</v>
      </c>
      <c r="I253" s="552">
        <v>4.5</v>
      </c>
      <c r="J253" s="554">
        <f t="shared" si="9"/>
        <v>0.78437306262419537</v>
      </c>
      <c r="K253" s="555">
        <f t="shared" si="10"/>
        <v>93</v>
      </c>
      <c r="L253" s="556">
        <f t="shared" si="11"/>
        <v>2</v>
      </c>
      <c r="M253" s="558">
        <f t="shared" si="12"/>
        <v>5808.8048164875272</v>
      </c>
    </row>
    <row r="254" spans="2:13" x14ac:dyDescent="0.2">
      <c r="B254" s="482"/>
      <c r="C254" s="482"/>
      <c r="D254" s="530">
        <v>62</v>
      </c>
      <c r="E254" s="549">
        <v>57</v>
      </c>
      <c r="F254" s="550">
        <f t="shared" si="8"/>
        <v>75</v>
      </c>
      <c r="G254" s="551">
        <v>95</v>
      </c>
      <c r="H254" s="552">
        <v>18</v>
      </c>
      <c r="I254" s="552">
        <v>10</v>
      </c>
      <c r="J254" s="554">
        <f t="shared" si="9"/>
        <v>3.8115839494943669</v>
      </c>
      <c r="K254" s="555">
        <f t="shared" si="10"/>
        <v>86</v>
      </c>
      <c r="L254" s="556">
        <f t="shared" si="11"/>
        <v>9</v>
      </c>
      <c r="M254" s="558">
        <f t="shared" si="12"/>
        <v>4417.8646691106469</v>
      </c>
    </row>
    <row r="255" spans="2:13" x14ac:dyDescent="0.2">
      <c r="B255" s="482"/>
      <c r="C255" s="482"/>
      <c r="D255" s="530">
        <v>63</v>
      </c>
      <c r="E255" s="549">
        <v>58</v>
      </c>
      <c r="F255" s="550">
        <f t="shared" si="8"/>
        <v>91</v>
      </c>
      <c r="G255" s="551">
        <v>100</v>
      </c>
      <c r="H255" s="552">
        <v>4</v>
      </c>
      <c r="I255" s="552">
        <v>4.5</v>
      </c>
      <c r="J255" s="554">
        <f t="shared" si="9"/>
        <v>0.7443586526074869</v>
      </c>
      <c r="K255" s="555">
        <f t="shared" si="10"/>
        <v>98</v>
      </c>
      <c r="L255" s="556">
        <f t="shared" si="11"/>
        <v>2</v>
      </c>
      <c r="M255" s="558">
        <f t="shared" si="12"/>
        <v>6503.8821910942688</v>
      </c>
    </row>
    <row r="256" spans="2:13" x14ac:dyDescent="0.2">
      <c r="B256" s="482"/>
      <c r="C256" s="482"/>
      <c r="D256" s="530">
        <v>64</v>
      </c>
      <c r="E256" s="549">
        <v>60</v>
      </c>
      <c r="F256" s="550">
        <f t="shared" si="8"/>
        <v>78</v>
      </c>
      <c r="G256" s="551">
        <v>100</v>
      </c>
      <c r="H256" s="552">
        <v>20</v>
      </c>
      <c r="I256" s="552">
        <v>11</v>
      </c>
      <c r="J256" s="554">
        <f t="shared" si="9"/>
        <v>4.0461080717011138</v>
      </c>
      <c r="K256" s="555">
        <f t="shared" si="10"/>
        <v>90</v>
      </c>
      <c r="L256" s="556">
        <f t="shared" si="11"/>
        <v>10</v>
      </c>
      <c r="M256" s="558">
        <f t="shared" si="12"/>
        <v>4778.3624261100749</v>
      </c>
    </row>
    <row r="257" spans="2:13" x14ac:dyDescent="0.2">
      <c r="B257" s="482"/>
      <c r="C257" s="482"/>
      <c r="D257" s="530">
        <v>65</v>
      </c>
      <c r="E257" s="549">
        <v>61</v>
      </c>
      <c r="F257" s="550">
        <f t="shared" si="8"/>
        <v>101</v>
      </c>
      <c r="G257" s="551">
        <v>110</v>
      </c>
      <c r="H257" s="552">
        <v>4</v>
      </c>
      <c r="I257" s="552">
        <v>4.5</v>
      </c>
      <c r="J257" s="554">
        <f t="shared" si="9"/>
        <v>0.67544326626902329</v>
      </c>
      <c r="K257" s="555">
        <f t="shared" si="10"/>
        <v>108</v>
      </c>
      <c r="L257" s="556">
        <f t="shared" si="11"/>
        <v>2</v>
      </c>
      <c r="M257" s="558">
        <f t="shared" si="12"/>
        <v>8011.8466648173699</v>
      </c>
    </row>
    <row r="258" spans="2:13" x14ac:dyDescent="0.2">
      <c r="B258" s="482"/>
      <c r="C258" s="482"/>
      <c r="D258" s="530">
        <v>66</v>
      </c>
      <c r="E258" s="549">
        <v>63</v>
      </c>
      <c r="F258" s="550">
        <f t="shared" si="8"/>
        <v>88</v>
      </c>
      <c r="G258" s="559">
        <v>110</v>
      </c>
      <c r="H258" s="552">
        <v>20</v>
      </c>
      <c r="I258" s="552">
        <v>11</v>
      </c>
      <c r="J258" s="554">
        <f t="shared" si="9"/>
        <v>3.6426468877225737</v>
      </c>
      <c r="K258" s="555">
        <f t="shared" si="10"/>
        <v>100</v>
      </c>
      <c r="L258" s="556">
        <f t="shared" si="11"/>
        <v>10</v>
      </c>
      <c r="M258" s="558">
        <f t="shared" si="12"/>
        <v>6082.1233773498398</v>
      </c>
    </row>
    <row r="259" spans="2:13" x14ac:dyDescent="0.2">
      <c r="B259" s="482"/>
      <c r="C259" s="482"/>
      <c r="D259" s="530">
        <v>67</v>
      </c>
      <c r="E259" s="549">
        <v>64</v>
      </c>
      <c r="F259" s="550">
        <f t="shared" si="8"/>
        <v>113</v>
      </c>
      <c r="G259" s="559">
        <v>120</v>
      </c>
      <c r="H259" s="553">
        <v>6</v>
      </c>
      <c r="I259" s="552">
        <v>3.5</v>
      </c>
      <c r="J259" s="554">
        <f t="shared" si="9"/>
        <v>0.93518940695866304</v>
      </c>
      <c r="K259" s="555">
        <f t="shared" si="10"/>
        <v>117</v>
      </c>
      <c r="L259" s="556">
        <f t="shared" si="11"/>
        <v>3</v>
      </c>
      <c r="M259" s="558">
        <f t="shared" si="12"/>
        <v>10028.749148422017</v>
      </c>
    </row>
    <row r="260" spans="2:13" x14ac:dyDescent="0.2">
      <c r="B260" s="482"/>
      <c r="C260" s="482"/>
      <c r="D260" s="548">
        <f>VLOOKUP($E$193,$D$193:$E$259,1,3)</f>
        <v>5</v>
      </c>
      <c r="E260" s="560">
        <f>VLOOKUP($E$193,$D$193:$E$259,2,3)</f>
        <v>7</v>
      </c>
      <c r="F260" s="496"/>
      <c r="G260" s="496"/>
      <c r="H260" s="496"/>
      <c r="I260" s="496"/>
      <c r="J260" s="496"/>
      <c r="K260" s="496"/>
      <c r="L260" s="496"/>
      <c r="M260" s="497"/>
    </row>
  </sheetData>
  <sheetProtection password="D2A1" sheet="1" objects="1" scenarios="1"/>
  <mergeCells count="6">
    <mergeCell ref="B81:J81"/>
    <mergeCell ref="B86:J86"/>
    <mergeCell ref="B2:J2"/>
    <mergeCell ref="B5:E5"/>
    <mergeCell ref="B8:E8"/>
    <mergeCell ref="B80:J80"/>
  </mergeCells>
  <phoneticPr fontId="55" type="noConversion"/>
  <printOptions gridLinesSet="0"/>
  <pageMargins left="1.21" right="0.61" top="1.24" bottom="0.57999999999999996" header="0.51181102300000003" footer="0.51181102300000003"/>
  <pageSetup paperSize="9" scale="80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68" r:id="rId4" name="Button 144">
              <controlPr defaultSize="0" print="0" autoFill="0" autoLine="0" autoPict="0" macro="[0]!Daten_1">
                <anchor moveWithCells="1" sizeWithCells="1">
                  <from>
                    <xdr:col>1</xdr:col>
                    <xdr:colOff>76200</xdr:colOff>
                    <xdr:row>28</xdr:row>
                    <xdr:rowOff>76200</xdr:rowOff>
                  </from>
                  <to>
                    <xdr:col>1</xdr:col>
                    <xdr:colOff>561975</xdr:colOff>
                    <xdr:row>29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5" name="Button 146">
              <controlPr defaultSize="0" print="0" autoFill="0" autoLine="0" autoPict="0" macro="[0]!Daten_2">
                <anchor moveWithCells="1" sizeWithCells="1">
                  <from>
                    <xdr:col>1</xdr:col>
                    <xdr:colOff>76200</xdr:colOff>
                    <xdr:row>36</xdr:row>
                    <xdr:rowOff>47625</xdr:rowOff>
                  </from>
                  <to>
                    <xdr:col>1</xdr:col>
                    <xdr:colOff>590550</xdr:colOff>
                    <xdr:row>37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6" name="Button 194">
              <controlPr defaultSize="0" print="0" autoFill="0" autoLine="0" autoPict="0" macro="[0]!zurück_zur_Eingabe">
                <anchor moveWithCells="1" sizeWithCells="1">
                  <from>
                    <xdr:col>2</xdr:col>
                    <xdr:colOff>114300</xdr:colOff>
                    <xdr:row>64</xdr:row>
                    <xdr:rowOff>66675</xdr:rowOff>
                  </from>
                  <to>
                    <xdr:col>4</xdr:col>
                    <xdr:colOff>266700</xdr:colOff>
                    <xdr:row>66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7" name="Button 195">
              <controlPr defaultSize="0" print="0" autoFill="0" autoLine="0" autoPict="0" macro="[0]!Ausdruck">
                <anchor moveWithCells="1" sizeWithCells="1">
                  <from>
                    <xdr:col>6</xdr:col>
                    <xdr:colOff>85725</xdr:colOff>
                    <xdr:row>64</xdr:row>
                    <xdr:rowOff>28575</xdr:rowOff>
                  </from>
                  <to>
                    <xdr:col>8</xdr:col>
                    <xdr:colOff>238125</xdr:colOff>
                    <xdr:row>65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8" name="Button 215">
              <controlPr defaultSize="0" print="0" autoFill="0" autoLine="0" autoPict="0" macro="[0]!Grafik">
                <anchor moveWithCells="1" sizeWithCells="1">
                  <from>
                    <xdr:col>5</xdr:col>
                    <xdr:colOff>561975</xdr:colOff>
                    <xdr:row>7</xdr:row>
                    <xdr:rowOff>85725</xdr:rowOff>
                  </from>
                  <to>
                    <xdr:col>7</xdr:col>
                    <xdr:colOff>247650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9" name="Button 218">
              <controlPr defaultSize="0" print="0" autoFill="0" autoLine="0" autoPict="0" macro="[0]!Grafik2">
                <anchor moveWithCells="1" sizeWithCells="1">
                  <from>
                    <xdr:col>2</xdr:col>
                    <xdr:colOff>114300</xdr:colOff>
                    <xdr:row>15</xdr:row>
                    <xdr:rowOff>9525</xdr:rowOff>
                  </from>
                  <to>
                    <xdr:col>2</xdr:col>
                    <xdr:colOff>476250</xdr:colOff>
                    <xdr:row>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10" name="Button 219">
              <controlPr defaultSize="0" print="0" autoFill="0" autoLine="0" autoPict="0" macro="[0]!Grafik">
                <anchor moveWithCells="1" sizeWithCells="1">
                  <from>
                    <xdr:col>4</xdr:col>
                    <xdr:colOff>657225</xdr:colOff>
                    <xdr:row>45</xdr:row>
                    <xdr:rowOff>38100</xdr:rowOff>
                  </from>
                  <to>
                    <xdr:col>6</xdr:col>
                    <xdr:colOff>28575</xdr:colOff>
                    <xdr:row>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11" name="Drop Down 235">
              <controlPr defaultSize="0" autoLine="0" autoPict="0">
                <anchor moveWithCells="1" sizeWithCells="1">
                  <from>
                    <xdr:col>6</xdr:col>
                    <xdr:colOff>28575</xdr:colOff>
                    <xdr:row>20</xdr:row>
                    <xdr:rowOff>180975</xdr:rowOff>
                  </from>
                  <to>
                    <xdr:col>7</xdr:col>
                    <xdr:colOff>542925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12" name="Drop Down 231">
              <controlPr defaultSize="0" autoLine="0" autoPict="0">
                <anchor moveWithCells="1" sizeWithCells="1">
                  <from>
                    <xdr:col>5</xdr:col>
                    <xdr:colOff>495300</xdr:colOff>
                    <xdr:row>31</xdr:row>
                    <xdr:rowOff>104775</xdr:rowOff>
                  </from>
                  <to>
                    <xdr:col>8</xdr:col>
                    <xdr:colOff>57150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13" name="Drop Down 223">
              <controlPr defaultSize="0" autoLine="0" autoPict="0">
                <anchor moveWithCells="1" sizeWithCells="1">
                  <from>
                    <xdr:col>6</xdr:col>
                    <xdr:colOff>123825</xdr:colOff>
                    <xdr:row>15</xdr:row>
                    <xdr:rowOff>19050</xdr:rowOff>
                  </from>
                  <to>
                    <xdr:col>7</xdr:col>
                    <xdr:colOff>504825</xdr:colOff>
                    <xdr:row>15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14" name="Drop Down 224">
              <controlPr defaultSize="0" autoLine="0" autoPict="0">
                <anchor moveWithCells="1" sizeWithCells="1">
                  <from>
                    <xdr:col>6</xdr:col>
                    <xdr:colOff>123825</xdr:colOff>
                    <xdr:row>16</xdr:row>
                    <xdr:rowOff>28575</xdr:rowOff>
                  </from>
                  <to>
                    <xdr:col>7</xdr:col>
                    <xdr:colOff>504825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15" name="Drop Down 226">
              <controlPr defaultSize="0" autoLine="0" autoPict="0">
                <anchor moveWithCells="1" sizeWithCells="1">
                  <from>
                    <xdr:col>6</xdr:col>
                    <xdr:colOff>123825</xdr:colOff>
                    <xdr:row>17</xdr:row>
                    <xdr:rowOff>19050</xdr:rowOff>
                  </from>
                  <to>
                    <xdr:col>7</xdr:col>
                    <xdr:colOff>504825</xdr:colOff>
                    <xdr:row>17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16" name="Drop Down 227">
              <controlPr defaultSize="0" autoLine="0" autoPict="0">
                <anchor moveWithCells="1" sizeWithCells="1">
                  <from>
                    <xdr:col>6</xdr:col>
                    <xdr:colOff>123825</xdr:colOff>
                    <xdr:row>18</xdr:row>
                    <xdr:rowOff>28575</xdr:rowOff>
                  </from>
                  <to>
                    <xdr:col>7</xdr:col>
                    <xdr:colOff>504825</xdr:colOff>
                    <xdr:row>18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2">
    <pageSetUpPr autoPageBreaks="0"/>
  </sheetPr>
  <dimension ref="A1"/>
  <sheetViews>
    <sheetView showGridLines="0" showRowColHeaders="0" showOutlineSymbols="0" workbookViewId="0">
      <selection activeCell="D6" sqref="D6"/>
    </sheetView>
  </sheetViews>
  <sheetFormatPr baseColWidth="10" defaultRowHeight="12.75" x14ac:dyDescent="0.2"/>
  <sheetData/>
  <sheetProtection password="C6DC" sheet="1" objects="1" scenarios="1"/>
  <phoneticPr fontId="55" type="noConversion"/>
  <printOptions gridLinesSet="0"/>
  <pageMargins left="0.78740157499999996" right="0.78740157499999996" top="0.984251969" bottom="0.984251969" header="0.51181102300000003" footer="0.51181102300000003"/>
  <pageSetup paperSize="9" orientation="portrait" horizontalDpi="300" verticalDpi="0" r:id="rId1"/>
  <headerFooter alignWithMargins="0">
    <oddHeader>&amp;A</oddHeader>
    <oddFooter>Seite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38" r:id="rId4" name="Button 90">
              <controlPr defaultSize="0" print="0" autoFill="0" autoLine="0" autoPict="0" macro="[0]!zurück_Grafik">
                <anchor moveWithCells="1" sizeWithCells="1">
                  <from>
                    <xdr:col>0</xdr:col>
                    <xdr:colOff>342900</xdr:colOff>
                    <xdr:row>0</xdr:row>
                    <xdr:rowOff>76200</xdr:rowOff>
                  </from>
                  <to>
                    <xdr:col>1</xdr:col>
                    <xdr:colOff>704850</xdr:colOff>
                    <xdr:row>1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3">
    <pageSetUpPr autoPageBreaks="0"/>
  </sheetPr>
  <dimension ref="A1"/>
  <sheetViews>
    <sheetView showGridLines="0" showRowColHeaders="0" workbookViewId="0">
      <selection activeCell="A27" sqref="A27"/>
    </sheetView>
  </sheetViews>
  <sheetFormatPr baseColWidth="10" defaultRowHeight="12.75" x14ac:dyDescent="0.2"/>
  <sheetData/>
  <sheetProtection password="CA99" sheet="1" objects="1" scenarios="1"/>
  <phoneticPr fontId="55" type="noConversion"/>
  <printOptions gridLinesSet="0"/>
  <pageMargins left="0.78740157499999996" right="0.78740157499999996" top="0.984251969" bottom="0.984251969" header="0.51181102300000003" footer="0.51181102300000003"/>
  <pageSetup paperSize="9" orientation="portrait" horizontalDpi="300" verticalDpi="0" r:id="rId1"/>
  <headerFooter alignWithMargins="0">
    <oddHeader>&amp;A</oddHeader>
    <oddFooter>Seite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212" r:id="rId4" name="Button 140">
              <controlPr defaultSize="0" print="0" autoFill="0" autoLine="0" autoPict="0" macro="[0]!zurück_Grafik2">
                <anchor moveWithCells="1" sizeWithCells="1">
                  <from>
                    <xdr:col>1</xdr:col>
                    <xdr:colOff>180975</xdr:colOff>
                    <xdr:row>1</xdr:row>
                    <xdr:rowOff>19050</xdr:rowOff>
                  </from>
                  <to>
                    <xdr:col>2</xdr:col>
                    <xdr:colOff>561975</xdr:colOff>
                    <xdr:row>2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4">
    <pageSetUpPr autoPageBreaks="0"/>
  </sheetPr>
  <dimension ref="B2:Q79"/>
  <sheetViews>
    <sheetView showGridLines="0" showRowColHeaders="0" topLeftCell="A192" workbookViewId="0">
      <selection activeCell="E193" sqref="E193"/>
    </sheetView>
  </sheetViews>
  <sheetFormatPr baseColWidth="10" defaultRowHeight="12.75" x14ac:dyDescent="0.2"/>
  <cols>
    <col min="1" max="1" width="6.85546875" customWidth="1"/>
    <col min="2" max="3" width="6.7109375" customWidth="1"/>
    <col min="4" max="4" width="6.7109375" style="75" customWidth="1"/>
    <col min="5" max="12" width="8.7109375" customWidth="1"/>
    <col min="13" max="16" width="6.7109375" customWidth="1"/>
  </cols>
  <sheetData>
    <row r="2" spans="2:16" ht="13.5" thickBot="1" x14ac:dyDescent="0.25"/>
    <row r="3" spans="2:16" ht="16.5" x14ac:dyDescent="0.3">
      <c r="B3" s="10"/>
      <c r="C3" s="10"/>
      <c r="D3" s="85" t="s">
        <v>132</v>
      </c>
      <c r="E3" s="37" t="s">
        <v>103</v>
      </c>
      <c r="F3" s="38" t="s">
        <v>104</v>
      </c>
      <c r="G3" s="39" t="s">
        <v>105</v>
      </c>
      <c r="H3" s="39" t="s">
        <v>106</v>
      </c>
      <c r="I3" s="40" t="s">
        <v>107</v>
      </c>
      <c r="J3" s="41" t="s">
        <v>108</v>
      </c>
      <c r="K3" s="39" t="s">
        <v>109</v>
      </c>
      <c r="L3" s="42" t="s">
        <v>110</v>
      </c>
      <c r="M3" s="18"/>
      <c r="N3" s="18"/>
      <c r="O3" s="18"/>
      <c r="P3" s="18"/>
    </row>
    <row r="4" spans="2:16" ht="13.5" thickBot="1" x14ac:dyDescent="0.25">
      <c r="B4" s="10"/>
      <c r="C4" s="10"/>
      <c r="D4" s="87" t="s">
        <v>133</v>
      </c>
      <c r="E4" s="43" t="s">
        <v>11</v>
      </c>
      <c r="F4" s="44" t="s">
        <v>11</v>
      </c>
      <c r="G4" s="45" t="s">
        <v>11</v>
      </c>
      <c r="H4" s="46" t="s">
        <v>11</v>
      </c>
      <c r="I4" s="45" t="s">
        <v>17</v>
      </c>
      <c r="J4" s="46" t="s">
        <v>11</v>
      </c>
      <c r="K4" s="45" t="s">
        <v>11</v>
      </c>
      <c r="L4" s="47" t="s">
        <v>111</v>
      </c>
      <c r="M4" s="11"/>
      <c r="N4" s="11"/>
      <c r="O4" s="11"/>
      <c r="P4" s="11"/>
    </row>
    <row r="5" spans="2:16" ht="13.5" thickBot="1" x14ac:dyDescent="0.25">
      <c r="B5" s="10"/>
      <c r="C5" s="10"/>
      <c r="D5" s="86"/>
      <c r="E5" s="2"/>
      <c r="F5" s="9"/>
      <c r="G5" s="9"/>
      <c r="H5" s="9"/>
      <c r="I5" s="9"/>
      <c r="J5" s="9"/>
      <c r="K5" s="9"/>
      <c r="L5" s="8"/>
      <c r="M5" s="10"/>
      <c r="N5" s="10"/>
      <c r="O5" s="10"/>
      <c r="P5" s="10"/>
    </row>
    <row r="6" spans="2:16" ht="13.5" thickBot="1" x14ac:dyDescent="0.25">
      <c r="B6" s="10"/>
      <c r="C6" s="10"/>
      <c r="D6" s="467">
        <f>Eingabe!E260</f>
        <v>7</v>
      </c>
      <c r="E6" s="147">
        <f>VLOOKUP($D$6,$D$12:$L$76,E8,3)</f>
        <v>11.5</v>
      </c>
      <c r="F6" s="148">
        <f t="shared" ref="F6:L6" si="0">VLOOKUP($D$6,$D$12:$L$76,F8,3)</f>
        <v>16</v>
      </c>
      <c r="G6" s="148">
        <f t="shared" si="0"/>
        <v>4</v>
      </c>
      <c r="H6" s="148">
        <f t="shared" si="0"/>
        <v>2.25</v>
      </c>
      <c r="I6" s="148">
        <f t="shared" si="0"/>
        <v>5.1965082181489359</v>
      </c>
      <c r="J6" s="148">
        <f t="shared" si="0"/>
        <v>14</v>
      </c>
      <c r="K6" s="148">
        <f t="shared" si="0"/>
        <v>2</v>
      </c>
      <c r="L6" s="149">
        <f t="shared" si="0"/>
        <v>103.86890710931253</v>
      </c>
      <c r="M6" s="11"/>
      <c r="N6" s="11"/>
      <c r="O6" s="11"/>
      <c r="P6" s="11"/>
    </row>
    <row r="7" spans="2:16" ht="13.5" thickBot="1" x14ac:dyDescent="0.25">
      <c r="B7" s="10"/>
      <c r="C7" s="10"/>
      <c r="D7" s="87"/>
      <c r="E7" s="3"/>
      <c r="F7" s="4"/>
      <c r="G7" s="4"/>
      <c r="H7" s="4"/>
      <c r="I7" s="4"/>
      <c r="J7" s="4"/>
      <c r="K7" s="4"/>
      <c r="L7" s="5"/>
      <c r="M7" s="10"/>
      <c r="N7" s="10"/>
      <c r="O7" s="10"/>
      <c r="P7" s="10"/>
    </row>
    <row r="8" spans="2:16" ht="13.5" thickBot="1" x14ac:dyDescent="0.25">
      <c r="D8" s="88">
        <v>1</v>
      </c>
      <c r="E8" s="76">
        <v>2</v>
      </c>
      <c r="F8" s="76">
        <v>3</v>
      </c>
      <c r="G8" s="76">
        <v>4</v>
      </c>
      <c r="H8" s="76">
        <v>5</v>
      </c>
      <c r="I8" s="76">
        <v>6</v>
      </c>
      <c r="J8" s="76">
        <v>7</v>
      </c>
      <c r="K8" s="76">
        <v>8</v>
      </c>
      <c r="L8" s="76">
        <v>9</v>
      </c>
      <c r="N8" s="1"/>
    </row>
    <row r="9" spans="2:16" ht="17.25" thickBot="1" x14ac:dyDescent="0.35">
      <c r="G9" s="12" t="s">
        <v>112</v>
      </c>
      <c r="H9" s="13"/>
      <c r="I9" s="13"/>
      <c r="J9" s="48" t="s">
        <v>113</v>
      </c>
      <c r="K9" s="6">
        <f>Eingabe!I20</f>
        <v>76.343347462419501</v>
      </c>
      <c r="L9" s="7" t="s">
        <v>11</v>
      </c>
      <c r="N9" s="14"/>
    </row>
    <row r="10" spans="2:16" ht="16.5" x14ac:dyDescent="0.3">
      <c r="D10" s="89" t="s">
        <v>132</v>
      </c>
      <c r="E10" s="77" t="s">
        <v>103</v>
      </c>
      <c r="F10" s="38" t="s">
        <v>104</v>
      </c>
      <c r="G10" s="39" t="s">
        <v>70</v>
      </c>
      <c r="H10" s="39" t="s">
        <v>106</v>
      </c>
      <c r="I10" s="40" t="s">
        <v>107</v>
      </c>
      <c r="J10" s="41" t="s">
        <v>108</v>
      </c>
      <c r="K10" s="39" t="s">
        <v>109</v>
      </c>
      <c r="L10" s="42" t="s">
        <v>110</v>
      </c>
      <c r="M10" s="18" t="s">
        <v>3</v>
      </c>
      <c r="N10" s="18" t="s">
        <v>3</v>
      </c>
      <c r="O10" s="18" t="s">
        <v>3</v>
      </c>
      <c r="P10" s="18" t="s">
        <v>3</v>
      </c>
    </row>
    <row r="11" spans="2:16" ht="15.75" thickBot="1" x14ac:dyDescent="0.3">
      <c r="D11" s="90" t="s">
        <v>135</v>
      </c>
      <c r="E11" s="46" t="s">
        <v>11</v>
      </c>
      <c r="F11" s="44" t="s">
        <v>11</v>
      </c>
      <c r="G11" s="45" t="s">
        <v>11</v>
      </c>
      <c r="H11" s="46" t="s">
        <v>11</v>
      </c>
      <c r="I11" s="45" t="s">
        <v>17</v>
      </c>
      <c r="J11" s="46" t="s">
        <v>11</v>
      </c>
      <c r="K11" s="45" t="s">
        <v>11</v>
      </c>
      <c r="L11" s="47" t="s">
        <v>111</v>
      </c>
      <c r="M11" s="11"/>
      <c r="N11" s="11"/>
      <c r="O11" s="11"/>
      <c r="P11" s="11"/>
    </row>
    <row r="12" spans="2:16" x14ac:dyDescent="0.2">
      <c r="D12" s="141">
        <v>1</v>
      </c>
      <c r="E12" s="78">
        <f>F12-2*H12</f>
        <v>6.2</v>
      </c>
      <c r="F12" s="49">
        <v>8</v>
      </c>
      <c r="G12" s="50">
        <v>1.5</v>
      </c>
      <c r="H12" s="51">
        <v>0.9</v>
      </c>
      <c r="I12" s="52">
        <f>ATAN(G12/(J12*PI()))*180/PI()</f>
        <v>3.7678995739349541</v>
      </c>
      <c r="J12" s="53">
        <f>F12-0.5*G12</f>
        <v>7.25</v>
      </c>
      <c r="K12" s="54">
        <f>0.5*G12</f>
        <v>0.75</v>
      </c>
      <c r="L12" s="55">
        <f>E12^2*PI()/4</f>
        <v>30.190705400997917</v>
      </c>
      <c r="M12" s="31"/>
      <c r="N12" s="31"/>
      <c r="O12" s="33"/>
      <c r="P12" s="33"/>
    </row>
    <row r="13" spans="2:16" x14ac:dyDescent="0.2">
      <c r="D13" s="84">
        <v>2</v>
      </c>
      <c r="E13" s="79">
        <f t="shared" ref="E13:E28" si="1">F13-2*H13</f>
        <v>8.1999999999999993</v>
      </c>
      <c r="F13" s="19">
        <v>10</v>
      </c>
      <c r="G13" s="20">
        <v>1.5</v>
      </c>
      <c r="H13" s="21">
        <v>0.9</v>
      </c>
      <c r="I13" s="29">
        <f t="shared" ref="I13:I28" si="2">ATAN(G13/(J13*PI()))*180/PI()</f>
        <v>2.9548607505834621</v>
      </c>
      <c r="J13" s="25">
        <f t="shared" ref="J13:J28" si="3">F13-0.5*G13</f>
        <v>9.25</v>
      </c>
      <c r="K13" s="28">
        <f t="shared" ref="K13:K28" si="4">0.5*G13</f>
        <v>0.75</v>
      </c>
      <c r="L13" s="35">
        <f t="shared" ref="L13:L28" si="5">E13^2*PI()/4</f>
        <v>52.810172506844417</v>
      </c>
      <c r="M13" s="30"/>
      <c r="N13" s="30"/>
      <c r="O13" s="34"/>
      <c r="P13" s="34"/>
    </row>
    <row r="14" spans="2:16" x14ac:dyDescent="0.2">
      <c r="D14" s="141">
        <v>3</v>
      </c>
      <c r="E14" s="80">
        <f t="shared" si="1"/>
        <v>7.5</v>
      </c>
      <c r="F14" s="56">
        <v>10</v>
      </c>
      <c r="G14" s="57">
        <v>2</v>
      </c>
      <c r="H14" s="58">
        <v>1.25</v>
      </c>
      <c r="I14" s="59">
        <f t="shared" si="2"/>
        <v>4.0461080717011146</v>
      </c>
      <c r="J14" s="60">
        <f t="shared" si="3"/>
        <v>9</v>
      </c>
      <c r="K14" s="61">
        <f t="shared" si="4"/>
        <v>1</v>
      </c>
      <c r="L14" s="62">
        <f t="shared" si="5"/>
        <v>44.178646691106465</v>
      </c>
      <c r="M14" s="31"/>
      <c r="N14" s="31"/>
      <c r="O14" s="33"/>
      <c r="P14" s="33"/>
    </row>
    <row r="15" spans="2:16" x14ac:dyDescent="0.2">
      <c r="D15" s="84">
        <v>4</v>
      </c>
      <c r="E15" s="81">
        <f t="shared" si="1"/>
        <v>9.5</v>
      </c>
      <c r="F15" s="26">
        <v>12</v>
      </c>
      <c r="G15" s="24">
        <v>2</v>
      </c>
      <c r="H15" s="27">
        <v>1.25</v>
      </c>
      <c r="I15" s="29">
        <f t="shared" si="2"/>
        <v>3.3122712001290515</v>
      </c>
      <c r="J15" s="25">
        <f t="shared" si="3"/>
        <v>11</v>
      </c>
      <c r="K15" s="28">
        <f t="shared" si="4"/>
        <v>1</v>
      </c>
      <c r="L15" s="35">
        <f t="shared" si="5"/>
        <v>70.882184246619701</v>
      </c>
      <c r="M15" s="31"/>
      <c r="N15" s="31"/>
      <c r="O15" s="31"/>
      <c r="P15" s="31"/>
    </row>
    <row r="16" spans="2:16" x14ac:dyDescent="0.2">
      <c r="D16" s="141">
        <v>5</v>
      </c>
      <c r="E16" s="80">
        <f t="shared" si="1"/>
        <v>8.5</v>
      </c>
      <c r="F16" s="56">
        <v>12</v>
      </c>
      <c r="G16" s="57">
        <v>3</v>
      </c>
      <c r="H16" s="63">
        <v>1.75</v>
      </c>
      <c r="I16" s="59">
        <f t="shared" si="2"/>
        <v>5.1965082181489359</v>
      </c>
      <c r="J16" s="60">
        <f t="shared" si="3"/>
        <v>10.5</v>
      </c>
      <c r="K16" s="61">
        <f t="shared" si="4"/>
        <v>1.5</v>
      </c>
      <c r="L16" s="62">
        <f t="shared" si="5"/>
        <v>56.745017305465637</v>
      </c>
      <c r="M16" s="31"/>
      <c r="N16" s="31"/>
      <c r="O16" s="31"/>
      <c r="P16" s="31"/>
    </row>
    <row r="17" spans="4:16" x14ac:dyDescent="0.2">
      <c r="D17" s="84">
        <v>6</v>
      </c>
      <c r="E17" s="79">
        <f t="shared" si="1"/>
        <v>13.5</v>
      </c>
      <c r="F17" s="19">
        <v>16</v>
      </c>
      <c r="G17" s="20">
        <v>2</v>
      </c>
      <c r="H17" s="21">
        <v>1.25</v>
      </c>
      <c r="I17" s="29">
        <f t="shared" si="2"/>
        <v>2.430249932542635</v>
      </c>
      <c r="J17" s="25">
        <f t="shared" si="3"/>
        <v>15</v>
      </c>
      <c r="K17" s="28">
        <f t="shared" si="4"/>
        <v>1</v>
      </c>
      <c r="L17" s="35">
        <f t="shared" si="5"/>
        <v>143.13881527918494</v>
      </c>
      <c r="M17" s="30"/>
      <c r="N17" s="30"/>
      <c r="O17" s="30"/>
      <c r="P17" s="30"/>
    </row>
    <row r="18" spans="4:16" x14ac:dyDescent="0.2">
      <c r="D18" s="141">
        <v>7</v>
      </c>
      <c r="E18" s="80">
        <f t="shared" si="1"/>
        <v>11.5</v>
      </c>
      <c r="F18" s="56">
        <v>16</v>
      </c>
      <c r="G18" s="57">
        <v>4</v>
      </c>
      <c r="H18" s="63">
        <v>2.25</v>
      </c>
      <c r="I18" s="59">
        <f t="shared" si="2"/>
        <v>5.1965082181489359</v>
      </c>
      <c r="J18" s="60">
        <f t="shared" si="3"/>
        <v>14</v>
      </c>
      <c r="K18" s="61">
        <f t="shared" si="4"/>
        <v>2</v>
      </c>
      <c r="L18" s="62">
        <f t="shared" si="5"/>
        <v>103.86890710931253</v>
      </c>
      <c r="M18" s="31"/>
      <c r="N18" s="31"/>
      <c r="O18" s="31"/>
      <c r="P18" s="31"/>
    </row>
    <row r="19" spans="4:16" x14ac:dyDescent="0.2">
      <c r="D19" s="84">
        <v>8</v>
      </c>
      <c r="E19" s="79">
        <f t="shared" si="1"/>
        <v>17.5</v>
      </c>
      <c r="F19" s="19">
        <v>20</v>
      </c>
      <c r="G19" s="20">
        <v>2</v>
      </c>
      <c r="H19" s="21">
        <v>1.25</v>
      </c>
      <c r="I19" s="29">
        <f t="shared" si="2"/>
        <v>1.9190518546891626</v>
      </c>
      <c r="J19" s="25">
        <f t="shared" si="3"/>
        <v>19</v>
      </c>
      <c r="K19" s="28">
        <f t="shared" si="4"/>
        <v>1</v>
      </c>
      <c r="L19" s="35">
        <f t="shared" si="5"/>
        <v>240.52818754046854</v>
      </c>
      <c r="M19" s="30"/>
      <c r="N19" s="30"/>
      <c r="O19" s="30"/>
      <c r="P19" s="31"/>
    </row>
    <row r="20" spans="4:16" x14ac:dyDescent="0.2">
      <c r="D20" s="141">
        <v>9</v>
      </c>
      <c r="E20" s="80">
        <f t="shared" si="1"/>
        <v>15.5</v>
      </c>
      <c r="F20" s="56">
        <v>20</v>
      </c>
      <c r="G20" s="57">
        <v>4</v>
      </c>
      <c r="H20" s="63">
        <v>2.25</v>
      </c>
      <c r="I20" s="59">
        <f t="shared" si="2"/>
        <v>4.0461080717011146</v>
      </c>
      <c r="J20" s="60">
        <f t="shared" si="3"/>
        <v>18</v>
      </c>
      <c r="K20" s="61">
        <f t="shared" si="4"/>
        <v>2</v>
      </c>
      <c r="L20" s="62">
        <f t="shared" si="5"/>
        <v>188.69190875623696</v>
      </c>
      <c r="M20" s="31"/>
      <c r="N20" s="31"/>
      <c r="O20" s="31"/>
      <c r="P20" s="31"/>
    </row>
    <row r="21" spans="4:16" x14ac:dyDescent="0.2">
      <c r="D21" s="84">
        <v>10</v>
      </c>
      <c r="E21" s="79">
        <f t="shared" si="1"/>
        <v>20.5</v>
      </c>
      <c r="F21" s="19">
        <v>24</v>
      </c>
      <c r="G21" s="20">
        <v>3</v>
      </c>
      <c r="H21" s="21">
        <v>1.75</v>
      </c>
      <c r="I21" s="29">
        <f t="shared" si="2"/>
        <v>2.4302499325426346</v>
      </c>
      <c r="J21" s="25">
        <f t="shared" si="3"/>
        <v>22.5</v>
      </c>
      <c r="K21" s="28">
        <f t="shared" si="4"/>
        <v>1.5</v>
      </c>
      <c r="L21" s="36">
        <f t="shared" si="5"/>
        <v>330.06357816777762</v>
      </c>
      <c r="M21" s="30"/>
      <c r="N21" s="30"/>
      <c r="O21" s="30"/>
      <c r="P21" s="30"/>
    </row>
    <row r="22" spans="4:16" x14ac:dyDescent="0.2">
      <c r="D22" s="141">
        <v>11</v>
      </c>
      <c r="E22" s="80">
        <f t="shared" si="1"/>
        <v>18.5</v>
      </c>
      <c r="F22" s="56">
        <v>24</v>
      </c>
      <c r="G22" s="57">
        <v>5</v>
      </c>
      <c r="H22" s="63">
        <v>2.75</v>
      </c>
      <c r="I22" s="59">
        <f t="shared" si="2"/>
        <v>4.2336300170125112</v>
      </c>
      <c r="J22" s="60">
        <f t="shared" si="3"/>
        <v>21.5</v>
      </c>
      <c r="K22" s="61">
        <f t="shared" si="4"/>
        <v>2.5</v>
      </c>
      <c r="L22" s="64">
        <f t="shared" si="5"/>
        <v>268.80252142277669</v>
      </c>
      <c r="M22" s="31"/>
      <c r="N22" s="31"/>
      <c r="O22" s="31"/>
      <c r="P22" s="31"/>
    </row>
    <row r="23" spans="4:16" x14ac:dyDescent="0.2">
      <c r="D23" s="84">
        <v>12</v>
      </c>
      <c r="E23" s="79">
        <f t="shared" si="1"/>
        <v>15</v>
      </c>
      <c r="F23" s="19">
        <v>24</v>
      </c>
      <c r="G23" s="20">
        <v>8</v>
      </c>
      <c r="H23" s="21">
        <v>4.5</v>
      </c>
      <c r="I23" s="29">
        <f t="shared" si="2"/>
        <v>7.2560829106409397</v>
      </c>
      <c r="J23" s="25">
        <f t="shared" si="3"/>
        <v>20</v>
      </c>
      <c r="K23" s="28">
        <f t="shared" si="4"/>
        <v>4</v>
      </c>
      <c r="L23" s="36">
        <f t="shared" si="5"/>
        <v>176.71458676442586</v>
      </c>
      <c r="M23" s="30"/>
      <c r="N23" s="30"/>
      <c r="O23" s="30"/>
      <c r="P23" s="30"/>
    </row>
    <row r="24" spans="4:16" x14ac:dyDescent="0.2">
      <c r="D24" s="84">
        <v>13</v>
      </c>
      <c r="E24" s="79">
        <f t="shared" si="1"/>
        <v>24.5</v>
      </c>
      <c r="F24" s="19">
        <v>28</v>
      </c>
      <c r="G24" s="20">
        <v>3</v>
      </c>
      <c r="H24" s="21">
        <v>1.75</v>
      </c>
      <c r="I24" s="29">
        <f t="shared" si="2"/>
        <v>2.0637651059098809</v>
      </c>
      <c r="J24" s="25">
        <f t="shared" si="3"/>
        <v>26.5</v>
      </c>
      <c r="K24" s="28">
        <f t="shared" si="4"/>
        <v>1.5</v>
      </c>
      <c r="L24" s="36">
        <f t="shared" si="5"/>
        <v>471.43524757931834</v>
      </c>
      <c r="M24" s="30"/>
      <c r="N24" s="30"/>
      <c r="O24" s="30"/>
      <c r="P24" s="30"/>
    </row>
    <row r="25" spans="4:16" x14ac:dyDescent="0.2">
      <c r="D25" s="141">
        <v>14</v>
      </c>
      <c r="E25" s="82">
        <f t="shared" si="1"/>
        <v>22.5</v>
      </c>
      <c r="F25" s="65">
        <v>28</v>
      </c>
      <c r="G25" s="66">
        <v>5</v>
      </c>
      <c r="H25" s="67">
        <v>2.75</v>
      </c>
      <c r="I25" s="59">
        <f t="shared" si="2"/>
        <v>3.5714091436741735</v>
      </c>
      <c r="J25" s="60">
        <f t="shared" si="3"/>
        <v>25.5</v>
      </c>
      <c r="K25" s="61">
        <f t="shared" si="4"/>
        <v>2.5</v>
      </c>
      <c r="L25" s="64">
        <f t="shared" si="5"/>
        <v>397.60782021995817</v>
      </c>
      <c r="M25" s="11"/>
      <c r="N25" s="11"/>
      <c r="O25" s="11"/>
      <c r="P25" s="11"/>
    </row>
    <row r="26" spans="4:16" x14ac:dyDescent="0.2">
      <c r="D26" s="84">
        <v>15</v>
      </c>
      <c r="E26" s="79">
        <f t="shared" si="1"/>
        <v>19</v>
      </c>
      <c r="F26" s="19">
        <v>28</v>
      </c>
      <c r="G26" s="20">
        <v>8</v>
      </c>
      <c r="H26" s="21">
        <v>4.5</v>
      </c>
      <c r="I26" s="29">
        <f t="shared" si="2"/>
        <v>6.0566105942302251</v>
      </c>
      <c r="J26" s="25">
        <f t="shared" si="3"/>
        <v>24</v>
      </c>
      <c r="K26" s="28">
        <f t="shared" si="4"/>
        <v>4</v>
      </c>
      <c r="L26" s="36">
        <f t="shared" si="5"/>
        <v>283.5287369864788</v>
      </c>
      <c r="M26" s="30"/>
      <c r="N26" s="30"/>
      <c r="O26" s="30"/>
      <c r="P26" s="30"/>
    </row>
    <row r="27" spans="4:16" x14ac:dyDescent="0.2">
      <c r="D27" s="84">
        <v>16</v>
      </c>
      <c r="E27" s="79">
        <f t="shared" si="1"/>
        <v>28.5</v>
      </c>
      <c r="F27" s="19">
        <v>32</v>
      </c>
      <c r="G27" s="20">
        <v>3</v>
      </c>
      <c r="H27" s="21">
        <v>1.75</v>
      </c>
      <c r="I27" s="29">
        <f t="shared" si="2"/>
        <v>1.7932974361193763</v>
      </c>
      <c r="J27" s="25">
        <f t="shared" si="3"/>
        <v>30.5</v>
      </c>
      <c r="K27" s="28">
        <f t="shared" si="4"/>
        <v>1.5</v>
      </c>
      <c r="L27" s="36">
        <f t="shared" si="5"/>
        <v>637.93965821957738</v>
      </c>
      <c r="M27" s="30"/>
      <c r="N27" s="30"/>
      <c r="O27" s="30"/>
      <c r="P27" s="30"/>
    </row>
    <row r="28" spans="4:16" x14ac:dyDescent="0.2">
      <c r="D28" s="141">
        <v>17</v>
      </c>
      <c r="E28" s="82">
        <f t="shared" si="1"/>
        <v>25</v>
      </c>
      <c r="F28" s="65">
        <v>32</v>
      </c>
      <c r="G28" s="66">
        <v>6</v>
      </c>
      <c r="H28" s="67">
        <v>3.5</v>
      </c>
      <c r="I28" s="59">
        <f t="shared" si="2"/>
        <v>3.7678995739349541</v>
      </c>
      <c r="J28" s="60">
        <f t="shared" si="3"/>
        <v>29</v>
      </c>
      <c r="K28" s="61">
        <f t="shared" si="4"/>
        <v>3</v>
      </c>
      <c r="L28" s="64">
        <f t="shared" si="5"/>
        <v>490.87385212340519</v>
      </c>
      <c r="M28" s="11"/>
      <c r="N28" s="11"/>
      <c r="O28" s="11"/>
      <c r="P28" s="11"/>
    </row>
    <row r="29" spans="4:16" x14ac:dyDescent="0.2">
      <c r="D29" s="84">
        <v>18</v>
      </c>
      <c r="E29" s="79">
        <f t="shared" ref="E29:E44" si="6">F29-2*H29</f>
        <v>21</v>
      </c>
      <c r="F29" s="19">
        <v>32</v>
      </c>
      <c r="G29" s="20">
        <v>10</v>
      </c>
      <c r="H29" s="21">
        <v>5.5</v>
      </c>
      <c r="I29" s="29">
        <f t="shared" ref="I29:I44" si="7">ATAN(G29/(J29*PI()))*180/PI()</f>
        <v>6.7237100234191365</v>
      </c>
      <c r="J29" s="25">
        <f t="shared" ref="J29:J44" si="8">F29-0.5*G29</f>
        <v>27</v>
      </c>
      <c r="K29" s="28">
        <f t="shared" ref="K29:K44" si="9">0.5*G29</f>
        <v>5</v>
      </c>
      <c r="L29" s="36">
        <f t="shared" ref="L29:L44" si="10">E29^2*PI()/4</f>
        <v>346.36059005827468</v>
      </c>
      <c r="M29" s="30"/>
      <c r="N29" s="30"/>
      <c r="O29" s="30"/>
      <c r="P29" s="30"/>
    </row>
    <row r="30" spans="4:16" x14ac:dyDescent="0.2">
      <c r="D30" s="84">
        <v>19</v>
      </c>
      <c r="E30" s="79">
        <f t="shared" si="6"/>
        <v>32.5</v>
      </c>
      <c r="F30" s="19">
        <v>36</v>
      </c>
      <c r="G30" s="20">
        <v>3</v>
      </c>
      <c r="H30" s="21">
        <v>1.75</v>
      </c>
      <c r="I30" s="29">
        <f t="shared" si="7"/>
        <v>1.5854919705168793</v>
      </c>
      <c r="J30" s="25">
        <f t="shared" si="8"/>
        <v>34.5</v>
      </c>
      <c r="K30" s="28">
        <f t="shared" si="9"/>
        <v>1.5</v>
      </c>
      <c r="L30" s="36">
        <f t="shared" si="10"/>
        <v>829.57681008855479</v>
      </c>
      <c r="M30" s="30"/>
      <c r="N30" s="30"/>
      <c r="O30" s="30"/>
      <c r="P30" s="30"/>
    </row>
    <row r="31" spans="4:16" x14ac:dyDescent="0.2">
      <c r="D31" s="141">
        <v>20</v>
      </c>
      <c r="E31" s="82">
        <f t="shared" si="6"/>
        <v>29</v>
      </c>
      <c r="F31" s="65">
        <v>36</v>
      </c>
      <c r="G31" s="66">
        <v>6</v>
      </c>
      <c r="H31" s="67">
        <v>3.5</v>
      </c>
      <c r="I31" s="59">
        <f t="shared" si="7"/>
        <v>3.3122712001290511</v>
      </c>
      <c r="J31" s="60">
        <f t="shared" si="8"/>
        <v>33</v>
      </c>
      <c r="K31" s="61">
        <f t="shared" si="9"/>
        <v>3</v>
      </c>
      <c r="L31" s="64">
        <f t="shared" si="10"/>
        <v>660.51985541725401</v>
      </c>
      <c r="M31" s="11"/>
      <c r="N31" s="11"/>
      <c r="O31" s="11"/>
      <c r="P31" s="11"/>
    </row>
    <row r="32" spans="4:16" x14ac:dyDescent="0.2">
      <c r="D32" s="84">
        <v>21</v>
      </c>
      <c r="E32" s="79">
        <f t="shared" si="6"/>
        <v>25</v>
      </c>
      <c r="F32" s="19">
        <v>36</v>
      </c>
      <c r="G32" s="20">
        <v>10</v>
      </c>
      <c r="H32" s="21">
        <v>5.5</v>
      </c>
      <c r="I32" s="29">
        <f t="shared" si="7"/>
        <v>5.8626193135443936</v>
      </c>
      <c r="J32" s="25">
        <f t="shared" si="8"/>
        <v>31</v>
      </c>
      <c r="K32" s="28">
        <f t="shared" si="9"/>
        <v>5</v>
      </c>
      <c r="L32" s="36">
        <f t="shared" si="10"/>
        <v>490.87385212340519</v>
      </c>
      <c r="M32" s="30"/>
      <c r="N32" s="30"/>
      <c r="O32" s="30"/>
      <c r="P32" s="30"/>
    </row>
    <row r="33" spans="4:16" x14ac:dyDescent="0.2">
      <c r="D33" s="84">
        <v>22</v>
      </c>
      <c r="E33" s="79">
        <f t="shared" si="6"/>
        <v>36.5</v>
      </c>
      <c r="F33" s="19">
        <v>40</v>
      </c>
      <c r="G33" s="20">
        <v>3</v>
      </c>
      <c r="H33" s="21">
        <v>1.75</v>
      </c>
      <c r="I33" s="29">
        <f t="shared" si="7"/>
        <v>1.4208369681928417</v>
      </c>
      <c r="J33" s="25">
        <f t="shared" si="8"/>
        <v>38.5</v>
      </c>
      <c r="K33" s="28">
        <f t="shared" si="9"/>
        <v>1.5</v>
      </c>
      <c r="L33" s="36">
        <f t="shared" si="10"/>
        <v>1046.3467031862506</v>
      </c>
      <c r="M33" s="30"/>
      <c r="N33" s="30"/>
      <c r="O33" s="30"/>
      <c r="P33" s="30"/>
    </row>
    <row r="34" spans="4:16" x14ac:dyDescent="0.2">
      <c r="D34" s="141">
        <v>23</v>
      </c>
      <c r="E34" s="82">
        <f t="shared" si="6"/>
        <v>32</v>
      </c>
      <c r="F34" s="65">
        <v>40</v>
      </c>
      <c r="G34" s="66">
        <v>7</v>
      </c>
      <c r="H34" s="67">
        <v>4</v>
      </c>
      <c r="I34" s="59">
        <f t="shared" si="7"/>
        <v>3.4933276917460567</v>
      </c>
      <c r="J34" s="60">
        <f t="shared" si="8"/>
        <v>36.5</v>
      </c>
      <c r="K34" s="61">
        <f t="shared" si="9"/>
        <v>3.5</v>
      </c>
      <c r="L34" s="64">
        <f t="shared" si="10"/>
        <v>804.24771931898704</v>
      </c>
      <c r="M34" s="11"/>
      <c r="N34" s="11"/>
      <c r="O34" s="11"/>
      <c r="P34" s="11"/>
    </row>
    <row r="35" spans="4:16" x14ac:dyDescent="0.2">
      <c r="D35" s="84">
        <v>24</v>
      </c>
      <c r="E35" s="79">
        <f t="shared" si="6"/>
        <v>29</v>
      </c>
      <c r="F35" s="19">
        <v>40</v>
      </c>
      <c r="G35" s="20">
        <v>10</v>
      </c>
      <c r="H35" s="21">
        <v>5.5</v>
      </c>
      <c r="I35" s="29">
        <f t="shared" si="7"/>
        <v>5.1965082181489359</v>
      </c>
      <c r="J35" s="25">
        <f t="shared" si="8"/>
        <v>35</v>
      </c>
      <c r="K35" s="28">
        <f t="shared" si="9"/>
        <v>5</v>
      </c>
      <c r="L35" s="36">
        <f t="shared" si="10"/>
        <v>660.51985541725401</v>
      </c>
      <c r="M35" s="30"/>
      <c r="N35" s="30"/>
      <c r="O35" s="30"/>
      <c r="P35" s="30"/>
    </row>
    <row r="36" spans="4:16" x14ac:dyDescent="0.2">
      <c r="D36" s="84">
        <v>25</v>
      </c>
      <c r="E36" s="79">
        <f t="shared" si="6"/>
        <v>40.5</v>
      </c>
      <c r="F36" s="19">
        <v>44</v>
      </c>
      <c r="G36" s="20">
        <v>3</v>
      </c>
      <c r="H36" s="21">
        <v>1.75</v>
      </c>
      <c r="I36" s="29">
        <f t="shared" si="7"/>
        <v>1.2871584597893844</v>
      </c>
      <c r="J36" s="25">
        <f t="shared" si="8"/>
        <v>42.5</v>
      </c>
      <c r="K36" s="28">
        <f t="shared" si="9"/>
        <v>1.5</v>
      </c>
      <c r="L36" s="36">
        <f t="shared" si="10"/>
        <v>1288.2493375126646</v>
      </c>
      <c r="M36" s="30"/>
      <c r="N36" s="30"/>
      <c r="O36" s="30"/>
      <c r="P36" s="30"/>
    </row>
    <row r="37" spans="4:16" x14ac:dyDescent="0.2">
      <c r="D37" s="141">
        <v>26</v>
      </c>
      <c r="E37" s="82">
        <f t="shared" si="6"/>
        <v>36</v>
      </c>
      <c r="F37" s="65">
        <v>44</v>
      </c>
      <c r="G37" s="66">
        <v>7</v>
      </c>
      <c r="H37" s="67">
        <v>4</v>
      </c>
      <c r="I37" s="59">
        <f t="shared" si="7"/>
        <v>3.1490399724758609</v>
      </c>
      <c r="J37" s="60">
        <f t="shared" si="8"/>
        <v>40.5</v>
      </c>
      <c r="K37" s="61">
        <f t="shared" si="9"/>
        <v>3.5</v>
      </c>
      <c r="L37" s="64">
        <f t="shared" si="10"/>
        <v>1017.8760197630929</v>
      </c>
      <c r="M37" s="11"/>
      <c r="N37" s="11"/>
      <c r="O37" s="11"/>
      <c r="P37" s="11"/>
    </row>
    <row r="38" spans="4:16" x14ac:dyDescent="0.2">
      <c r="D38" s="84">
        <v>27</v>
      </c>
      <c r="E38" s="79">
        <f t="shared" si="6"/>
        <v>31</v>
      </c>
      <c r="F38" s="19">
        <v>44</v>
      </c>
      <c r="G38" s="20">
        <v>12</v>
      </c>
      <c r="H38" s="21">
        <v>6.5</v>
      </c>
      <c r="I38" s="29">
        <f t="shared" si="7"/>
        <v>5.7400286866256538</v>
      </c>
      <c r="J38" s="25">
        <f t="shared" si="8"/>
        <v>38</v>
      </c>
      <c r="K38" s="28">
        <f t="shared" si="9"/>
        <v>6</v>
      </c>
      <c r="L38" s="36">
        <f t="shared" si="10"/>
        <v>754.76763502494782</v>
      </c>
      <c r="M38" s="30"/>
      <c r="N38" s="30"/>
      <c r="O38" s="30"/>
      <c r="P38" s="30"/>
    </row>
    <row r="39" spans="4:16" x14ac:dyDescent="0.2">
      <c r="D39" s="84">
        <v>28</v>
      </c>
      <c r="E39" s="79">
        <f t="shared" si="6"/>
        <v>44.5</v>
      </c>
      <c r="F39" s="19">
        <v>48</v>
      </c>
      <c r="G39" s="20">
        <v>3</v>
      </c>
      <c r="H39" s="21">
        <v>1.75</v>
      </c>
      <c r="I39" s="29">
        <f t="shared" si="7"/>
        <v>1.1764677341458953</v>
      </c>
      <c r="J39" s="25">
        <f t="shared" si="8"/>
        <v>46.5</v>
      </c>
      <c r="K39" s="28">
        <f t="shared" si="9"/>
        <v>1.5</v>
      </c>
      <c r="L39" s="36">
        <f t="shared" si="10"/>
        <v>1555.2847130677969</v>
      </c>
      <c r="M39" s="30"/>
      <c r="N39" s="30"/>
      <c r="O39" s="30"/>
      <c r="P39" s="30"/>
    </row>
    <row r="40" spans="4:16" x14ac:dyDescent="0.2">
      <c r="D40" s="141">
        <v>29</v>
      </c>
      <c r="E40" s="82">
        <f t="shared" si="6"/>
        <v>39</v>
      </c>
      <c r="F40" s="65">
        <v>48</v>
      </c>
      <c r="G40" s="66">
        <v>8</v>
      </c>
      <c r="H40" s="67">
        <v>4.5</v>
      </c>
      <c r="I40" s="59">
        <f t="shared" si="7"/>
        <v>3.3122712001290515</v>
      </c>
      <c r="J40" s="60">
        <f t="shared" si="8"/>
        <v>44</v>
      </c>
      <c r="K40" s="61">
        <f t="shared" si="9"/>
        <v>4</v>
      </c>
      <c r="L40" s="64">
        <f t="shared" si="10"/>
        <v>1194.5906065275187</v>
      </c>
      <c r="M40" s="11"/>
      <c r="N40" s="11"/>
      <c r="O40" s="11"/>
      <c r="P40" s="11"/>
    </row>
    <row r="41" spans="4:16" x14ac:dyDescent="0.2">
      <c r="D41" s="84">
        <v>30</v>
      </c>
      <c r="E41" s="79">
        <f t="shared" si="6"/>
        <v>35</v>
      </c>
      <c r="F41" s="19">
        <v>48</v>
      </c>
      <c r="G41" s="20">
        <v>12</v>
      </c>
      <c r="H41" s="21">
        <v>6.5</v>
      </c>
      <c r="I41" s="29">
        <f t="shared" si="7"/>
        <v>5.1965082181489359</v>
      </c>
      <c r="J41" s="25">
        <f t="shared" si="8"/>
        <v>42</v>
      </c>
      <c r="K41" s="28">
        <f t="shared" si="9"/>
        <v>6</v>
      </c>
      <c r="L41" s="36">
        <f t="shared" si="10"/>
        <v>962.11275016187415</v>
      </c>
      <c r="M41" s="30"/>
      <c r="N41" s="30"/>
      <c r="O41" s="30"/>
      <c r="P41" s="30"/>
    </row>
    <row r="42" spans="4:16" x14ac:dyDescent="0.2">
      <c r="D42" s="84">
        <v>31</v>
      </c>
      <c r="E42" s="79">
        <f t="shared" si="6"/>
        <v>48.5</v>
      </c>
      <c r="F42" s="19">
        <v>52</v>
      </c>
      <c r="G42" s="20">
        <v>3</v>
      </c>
      <c r="H42" s="21">
        <v>1.75</v>
      </c>
      <c r="I42" s="29">
        <f t="shared" si="7"/>
        <v>1.083305332411737</v>
      </c>
      <c r="J42" s="25">
        <f t="shared" si="8"/>
        <v>50.5</v>
      </c>
      <c r="K42" s="28">
        <f t="shared" si="9"/>
        <v>1.5</v>
      </c>
      <c r="L42" s="36">
        <f t="shared" si="10"/>
        <v>1847.4528298516477</v>
      </c>
      <c r="M42" s="30"/>
      <c r="N42" s="30"/>
      <c r="O42" s="30"/>
      <c r="P42" s="30"/>
    </row>
    <row r="43" spans="4:16" x14ac:dyDescent="0.2">
      <c r="D43" s="141">
        <v>32</v>
      </c>
      <c r="E43" s="82">
        <f t="shared" si="6"/>
        <v>43</v>
      </c>
      <c r="F43" s="65">
        <v>52</v>
      </c>
      <c r="G43" s="66">
        <v>8</v>
      </c>
      <c r="H43" s="67">
        <v>4.5</v>
      </c>
      <c r="I43" s="59">
        <f t="shared" si="7"/>
        <v>3.0367886534353183</v>
      </c>
      <c r="J43" s="60">
        <f t="shared" si="8"/>
        <v>48</v>
      </c>
      <c r="K43" s="61">
        <f t="shared" si="9"/>
        <v>4</v>
      </c>
      <c r="L43" s="64">
        <f t="shared" si="10"/>
        <v>1452.2012041218818</v>
      </c>
      <c r="M43" s="11"/>
      <c r="N43" s="11"/>
      <c r="O43" s="11"/>
      <c r="P43" s="11"/>
    </row>
    <row r="44" spans="4:16" x14ac:dyDescent="0.2">
      <c r="D44" s="84">
        <v>33</v>
      </c>
      <c r="E44" s="79">
        <f t="shared" si="6"/>
        <v>39</v>
      </c>
      <c r="F44" s="19">
        <v>52</v>
      </c>
      <c r="G44" s="20">
        <v>12</v>
      </c>
      <c r="H44" s="21">
        <v>6.5</v>
      </c>
      <c r="I44" s="29">
        <f t="shared" si="7"/>
        <v>4.7468002995178828</v>
      </c>
      <c r="J44" s="25">
        <f t="shared" si="8"/>
        <v>46</v>
      </c>
      <c r="K44" s="28">
        <f t="shared" si="9"/>
        <v>6</v>
      </c>
      <c r="L44" s="36">
        <f t="shared" si="10"/>
        <v>1194.5906065275187</v>
      </c>
      <c r="M44" s="30"/>
      <c r="N44" s="30"/>
      <c r="O44" s="30"/>
      <c r="P44" s="30"/>
    </row>
    <row r="45" spans="4:16" x14ac:dyDescent="0.2">
      <c r="D45" s="84">
        <v>34</v>
      </c>
      <c r="E45" s="79">
        <f t="shared" ref="E45:E60" si="11">F45-2*H45</f>
        <v>56.5</v>
      </c>
      <c r="F45" s="19">
        <v>60</v>
      </c>
      <c r="G45" s="20">
        <v>3</v>
      </c>
      <c r="H45" s="21">
        <v>1.75</v>
      </c>
      <c r="I45" s="29">
        <f t="shared" ref="I45:I60" si="12">ATAN(G45/(J45*PI()))*180/PI()</f>
        <v>0.93518940695866304</v>
      </c>
      <c r="J45" s="25">
        <f t="shared" ref="J45:J60" si="13">F45-0.5*G45</f>
        <v>58.5</v>
      </c>
      <c r="K45" s="28">
        <f t="shared" ref="K45:K60" si="14">0.5*G45</f>
        <v>1.5</v>
      </c>
      <c r="L45" s="36">
        <f t="shared" ref="L45:L60" si="15">E45^2*PI()/4</f>
        <v>2507.1872871055043</v>
      </c>
      <c r="M45" s="30"/>
      <c r="N45" s="30"/>
      <c r="O45" s="30"/>
      <c r="P45" s="30"/>
    </row>
    <row r="46" spans="4:16" x14ac:dyDescent="0.2">
      <c r="D46" s="141">
        <v>35</v>
      </c>
      <c r="E46" s="82">
        <f t="shared" si="11"/>
        <v>50</v>
      </c>
      <c r="F46" s="65">
        <v>60</v>
      </c>
      <c r="G46" s="66">
        <v>9</v>
      </c>
      <c r="H46" s="67">
        <v>5</v>
      </c>
      <c r="I46" s="59">
        <f t="shared" si="12"/>
        <v>2.9548607505834621</v>
      </c>
      <c r="J46" s="60">
        <f t="shared" si="13"/>
        <v>55.5</v>
      </c>
      <c r="K46" s="61">
        <f t="shared" si="14"/>
        <v>4.5</v>
      </c>
      <c r="L46" s="64">
        <f t="shared" si="15"/>
        <v>1963.4954084936207</v>
      </c>
      <c r="M46" s="11"/>
      <c r="N46" s="11"/>
      <c r="O46" s="17"/>
      <c r="P46" s="17"/>
    </row>
    <row r="47" spans="4:16" x14ac:dyDescent="0.2">
      <c r="D47" s="84">
        <v>36</v>
      </c>
      <c r="E47" s="79">
        <f t="shared" si="11"/>
        <v>44</v>
      </c>
      <c r="F47" s="19">
        <v>60</v>
      </c>
      <c r="G47" s="20">
        <v>14</v>
      </c>
      <c r="H47" s="21">
        <v>8</v>
      </c>
      <c r="I47" s="29">
        <f t="shared" si="12"/>
        <v>4.8062305020029239</v>
      </c>
      <c r="J47" s="25">
        <f t="shared" si="13"/>
        <v>53</v>
      </c>
      <c r="K47" s="28">
        <f t="shared" si="14"/>
        <v>7</v>
      </c>
      <c r="L47" s="36">
        <f t="shared" si="15"/>
        <v>1520.5308443374599</v>
      </c>
      <c r="M47" s="30"/>
      <c r="N47" s="30"/>
      <c r="O47" s="34"/>
      <c r="P47" s="34"/>
    </row>
    <row r="48" spans="4:16" x14ac:dyDescent="0.2">
      <c r="D48" s="84">
        <v>37</v>
      </c>
      <c r="E48" s="79">
        <f t="shared" si="11"/>
        <v>60.5</v>
      </c>
      <c r="F48" s="19">
        <v>65</v>
      </c>
      <c r="G48" s="20">
        <v>4</v>
      </c>
      <c r="H48" s="21">
        <v>2.25</v>
      </c>
      <c r="I48" s="29">
        <f t="shared" si="12"/>
        <v>1.1577987672611991</v>
      </c>
      <c r="J48" s="25">
        <f t="shared" si="13"/>
        <v>63</v>
      </c>
      <c r="K48" s="28">
        <f t="shared" si="14"/>
        <v>2</v>
      </c>
      <c r="L48" s="36">
        <f t="shared" si="15"/>
        <v>2874.7536275755101</v>
      </c>
      <c r="M48" s="30"/>
      <c r="N48" s="30"/>
      <c r="O48" s="30"/>
      <c r="P48" s="30"/>
    </row>
    <row r="49" spans="4:16" x14ac:dyDescent="0.2">
      <c r="D49" s="141">
        <v>38</v>
      </c>
      <c r="E49" s="82">
        <f t="shared" si="11"/>
        <v>54</v>
      </c>
      <c r="F49" s="65">
        <v>65</v>
      </c>
      <c r="G49" s="66">
        <v>10</v>
      </c>
      <c r="H49" s="67">
        <v>5.5</v>
      </c>
      <c r="I49" s="59">
        <f t="shared" si="12"/>
        <v>3.0367886534353183</v>
      </c>
      <c r="J49" s="60">
        <f t="shared" si="13"/>
        <v>60</v>
      </c>
      <c r="K49" s="61">
        <f t="shared" si="14"/>
        <v>5</v>
      </c>
      <c r="L49" s="64">
        <f t="shared" si="15"/>
        <v>2290.221044466959</v>
      </c>
      <c r="M49" s="11"/>
      <c r="N49" s="11"/>
      <c r="O49" s="11"/>
      <c r="P49" s="11"/>
    </row>
    <row r="50" spans="4:16" x14ac:dyDescent="0.2">
      <c r="D50" s="84">
        <v>39</v>
      </c>
      <c r="E50" s="79">
        <f t="shared" si="11"/>
        <v>47</v>
      </c>
      <c r="F50" s="19">
        <v>65</v>
      </c>
      <c r="G50" s="20">
        <v>16</v>
      </c>
      <c r="H50" s="21">
        <v>9</v>
      </c>
      <c r="I50" s="29">
        <f t="shared" si="12"/>
        <v>5.1058275571097687</v>
      </c>
      <c r="J50" s="25">
        <f t="shared" si="13"/>
        <v>57</v>
      </c>
      <c r="K50" s="28">
        <f t="shared" si="14"/>
        <v>8</v>
      </c>
      <c r="L50" s="36">
        <f t="shared" si="15"/>
        <v>1734.9445429449634</v>
      </c>
      <c r="M50" s="30"/>
      <c r="N50" s="30"/>
      <c r="O50" s="30"/>
      <c r="P50" s="30"/>
    </row>
    <row r="51" spans="4:16" x14ac:dyDescent="0.2">
      <c r="D51" s="84">
        <v>40</v>
      </c>
      <c r="E51" s="79">
        <f t="shared" si="11"/>
        <v>65.5</v>
      </c>
      <c r="F51" s="19">
        <v>70</v>
      </c>
      <c r="G51" s="20">
        <v>4</v>
      </c>
      <c r="H51" s="21">
        <v>2.25</v>
      </c>
      <c r="I51" s="29">
        <f t="shared" si="12"/>
        <v>1.0726871857677547</v>
      </c>
      <c r="J51" s="25">
        <f t="shared" si="13"/>
        <v>68</v>
      </c>
      <c r="K51" s="28">
        <f t="shared" si="14"/>
        <v>2</v>
      </c>
      <c r="L51" s="36">
        <f t="shared" si="15"/>
        <v>3369.5544705159023</v>
      </c>
      <c r="M51" s="32"/>
      <c r="N51" s="32"/>
      <c r="O51" s="32"/>
      <c r="P51" s="32"/>
    </row>
    <row r="52" spans="4:16" x14ac:dyDescent="0.2">
      <c r="D52" s="141">
        <v>41</v>
      </c>
      <c r="E52" s="82">
        <f t="shared" si="11"/>
        <v>59</v>
      </c>
      <c r="F52" s="65">
        <v>70</v>
      </c>
      <c r="G52" s="66">
        <v>10</v>
      </c>
      <c r="H52" s="67">
        <v>5.5</v>
      </c>
      <c r="I52" s="59">
        <f t="shared" si="12"/>
        <v>2.8035777057470406</v>
      </c>
      <c r="J52" s="60">
        <f t="shared" si="13"/>
        <v>65</v>
      </c>
      <c r="K52" s="61">
        <f t="shared" si="14"/>
        <v>5</v>
      </c>
      <c r="L52" s="64">
        <f t="shared" si="15"/>
        <v>2733.9710067865176</v>
      </c>
      <c r="M52" s="11"/>
      <c r="N52" s="11"/>
      <c r="O52" s="11"/>
      <c r="P52" s="11"/>
    </row>
    <row r="53" spans="4:16" x14ac:dyDescent="0.2">
      <c r="D53" s="84">
        <v>42</v>
      </c>
      <c r="E53" s="79">
        <f t="shared" si="11"/>
        <v>52</v>
      </c>
      <c r="F53" s="19">
        <v>70</v>
      </c>
      <c r="G53" s="20">
        <v>16</v>
      </c>
      <c r="H53" s="21">
        <v>9</v>
      </c>
      <c r="I53" s="29">
        <f t="shared" si="12"/>
        <v>4.6959889394532031</v>
      </c>
      <c r="J53" s="25">
        <f t="shared" si="13"/>
        <v>62</v>
      </c>
      <c r="K53" s="28">
        <f t="shared" si="14"/>
        <v>8</v>
      </c>
      <c r="L53" s="36">
        <f t="shared" si="15"/>
        <v>2123.7166338267002</v>
      </c>
      <c r="M53" s="30"/>
      <c r="N53" s="30"/>
      <c r="O53" s="30"/>
      <c r="P53" s="30"/>
    </row>
    <row r="54" spans="4:16" x14ac:dyDescent="0.2">
      <c r="D54" s="84">
        <v>43</v>
      </c>
      <c r="E54" s="79">
        <f t="shared" si="11"/>
        <v>70.5</v>
      </c>
      <c r="F54" s="19">
        <v>75</v>
      </c>
      <c r="G54" s="20">
        <v>4</v>
      </c>
      <c r="H54" s="21">
        <v>2.25</v>
      </c>
      <c r="I54" s="29">
        <f t="shared" si="12"/>
        <v>0.99923090485925881</v>
      </c>
      <c r="J54" s="25">
        <f t="shared" si="13"/>
        <v>73</v>
      </c>
      <c r="K54" s="28">
        <f t="shared" si="14"/>
        <v>2</v>
      </c>
      <c r="L54" s="36">
        <f t="shared" si="15"/>
        <v>3903.6252216261673</v>
      </c>
      <c r="M54" s="30"/>
      <c r="N54" s="30"/>
      <c r="O54" s="30"/>
      <c r="P54" s="30"/>
    </row>
    <row r="55" spans="4:16" x14ac:dyDescent="0.2">
      <c r="D55" s="141">
        <v>44</v>
      </c>
      <c r="E55" s="82">
        <f t="shared" si="11"/>
        <v>64</v>
      </c>
      <c r="F55" s="65">
        <v>75</v>
      </c>
      <c r="G55" s="66">
        <v>10</v>
      </c>
      <c r="H55" s="67">
        <v>5.5</v>
      </c>
      <c r="I55" s="59">
        <f t="shared" si="12"/>
        <v>2.6036082911472418</v>
      </c>
      <c r="J55" s="60">
        <f t="shared" si="13"/>
        <v>70</v>
      </c>
      <c r="K55" s="61">
        <f t="shared" si="14"/>
        <v>5</v>
      </c>
      <c r="L55" s="64">
        <f t="shared" si="15"/>
        <v>3216.9908772759482</v>
      </c>
      <c r="M55" s="11"/>
      <c r="N55" s="11"/>
      <c r="O55" s="11"/>
      <c r="P55" s="11"/>
    </row>
    <row r="56" spans="4:16" x14ac:dyDescent="0.2">
      <c r="D56" s="84">
        <v>45</v>
      </c>
      <c r="E56" s="79">
        <f t="shared" si="11"/>
        <v>57</v>
      </c>
      <c r="F56" s="19">
        <v>75</v>
      </c>
      <c r="G56" s="20">
        <v>16</v>
      </c>
      <c r="H56" s="21">
        <v>9</v>
      </c>
      <c r="I56" s="29">
        <f t="shared" si="12"/>
        <v>4.3469390452178951</v>
      </c>
      <c r="J56" s="25">
        <f t="shared" si="13"/>
        <v>67</v>
      </c>
      <c r="K56" s="28">
        <f t="shared" si="14"/>
        <v>8</v>
      </c>
      <c r="L56" s="36">
        <f t="shared" si="15"/>
        <v>2551.7586328783095</v>
      </c>
      <c r="M56" s="30"/>
      <c r="N56" s="30"/>
      <c r="O56" s="30"/>
      <c r="P56" s="30"/>
    </row>
    <row r="57" spans="4:16" x14ac:dyDescent="0.2">
      <c r="D57" s="84">
        <v>46</v>
      </c>
      <c r="E57" s="79">
        <f t="shared" si="11"/>
        <v>75.5</v>
      </c>
      <c r="F57" s="19">
        <v>80</v>
      </c>
      <c r="G57" s="20">
        <v>4</v>
      </c>
      <c r="H57" s="21">
        <v>2.25</v>
      </c>
      <c r="I57" s="29">
        <f t="shared" si="12"/>
        <v>0.93518940695866304</v>
      </c>
      <c r="J57" s="25">
        <f t="shared" si="13"/>
        <v>78</v>
      </c>
      <c r="K57" s="28">
        <f t="shared" si="14"/>
        <v>2</v>
      </c>
      <c r="L57" s="36">
        <f t="shared" si="15"/>
        <v>4476.9658809063048</v>
      </c>
      <c r="M57" s="30"/>
      <c r="N57" s="30"/>
      <c r="O57" s="30"/>
      <c r="P57" s="30"/>
    </row>
    <row r="58" spans="4:16" x14ac:dyDescent="0.2">
      <c r="D58" s="141">
        <v>47</v>
      </c>
      <c r="E58" s="82">
        <f t="shared" si="11"/>
        <v>69</v>
      </c>
      <c r="F58" s="65">
        <v>80</v>
      </c>
      <c r="G58" s="66">
        <v>10</v>
      </c>
      <c r="H58" s="67">
        <v>5.5</v>
      </c>
      <c r="I58" s="59">
        <f t="shared" si="12"/>
        <v>2.430249932542635</v>
      </c>
      <c r="J58" s="60">
        <f t="shared" si="13"/>
        <v>75</v>
      </c>
      <c r="K58" s="61">
        <f t="shared" si="14"/>
        <v>5</v>
      </c>
      <c r="L58" s="64">
        <f t="shared" si="15"/>
        <v>3739.2806559352512</v>
      </c>
      <c r="M58" s="11"/>
      <c r="N58" s="11"/>
      <c r="O58" s="11"/>
      <c r="P58" s="11"/>
    </row>
    <row r="59" spans="4:16" x14ac:dyDescent="0.2">
      <c r="D59" s="84">
        <v>48</v>
      </c>
      <c r="E59" s="79">
        <f t="shared" si="11"/>
        <v>62</v>
      </c>
      <c r="F59" s="19">
        <v>80</v>
      </c>
      <c r="G59" s="20">
        <v>16</v>
      </c>
      <c r="H59" s="20">
        <v>9</v>
      </c>
      <c r="I59" s="29">
        <f t="shared" si="12"/>
        <v>4.0461080717011146</v>
      </c>
      <c r="J59" s="25">
        <f t="shared" si="13"/>
        <v>72</v>
      </c>
      <c r="K59" s="28">
        <f t="shared" si="14"/>
        <v>8</v>
      </c>
      <c r="L59" s="36">
        <f t="shared" si="15"/>
        <v>3019.0705400997913</v>
      </c>
      <c r="M59" s="30"/>
      <c r="N59" s="30"/>
      <c r="O59" s="30"/>
      <c r="P59" s="30"/>
    </row>
    <row r="60" spans="4:16" x14ac:dyDescent="0.2">
      <c r="D60" s="84">
        <v>49</v>
      </c>
      <c r="E60" s="79">
        <f t="shared" si="11"/>
        <v>80.5</v>
      </c>
      <c r="F60" s="19">
        <v>85</v>
      </c>
      <c r="G60" s="20">
        <v>4</v>
      </c>
      <c r="H60" s="20">
        <v>2.25</v>
      </c>
      <c r="I60" s="29">
        <f t="shared" si="12"/>
        <v>0.87886181524578655</v>
      </c>
      <c r="J60" s="25">
        <f t="shared" si="13"/>
        <v>83</v>
      </c>
      <c r="K60" s="28">
        <f t="shared" si="14"/>
        <v>2</v>
      </c>
      <c r="L60" s="36">
        <f t="shared" si="15"/>
        <v>5089.5764483563144</v>
      </c>
      <c r="M60" s="32"/>
      <c r="N60" s="32"/>
      <c r="O60" s="32"/>
      <c r="P60" s="32"/>
    </row>
    <row r="61" spans="4:16" x14ac:dyDescent="0.2">
      <c r="D61" s="141">
        <v>50</v>
      </c>
      <c r="E61" s="82">
        <f t="shared" ref="E61:E76" si="16">F61-2*H61</f>
        <v>72</v>
      </c>
      <c r="F61" s="65">
        <v>85</v>
      </c>
      <c r="G61" s="66">
        <v>12</v>
      </c>
      <c r="H61" s="66">
        <v>6.5</v>
      </c>
      <c r="I61" s="59">
        <f t="shared" ref="I61:I76" si="17">ATAN(G61/(J61*PI()))*180/PI()</f>
        <v>2.7681449313692825</v>
      </c>
      <c r="J61" s="60">
        <f t="shared" ref="J61:J76" si="18">F61-0.5*G61</f>
        <v>79</v>
      </c>
      <c r="K61" s="61">
        <f t="shared" ref="K61:K76" si="19">0.5*G61</f>
        <v>6</v>
      </c>
      <c r="L61" s="64">
        <f t="shared" ref="L61:L76" si="20">E61^2*PI()/4</f>
        <v>4071.5040790523717</v>
      </c>
      <c r="M61" s="11"/>
      <c r="N61" s="11"/>
      <c r="O61" s="11"/>
      <c r="P61" s="11"/>
    </row>
    <row r="62" spans="4:16" x14ac:dyDescent="0.2">
      <c r="D62" s="84">
        <v>51</v>
      </c>
      <c r="E62" s="79">
        <f t="shared" si="16"/>
        <v>65</v>
      </c>
      <c r="F62" s="19">
        <v>85</v>
      </c>
      <c r="G62" s="20">
        <v>18</v>
      </c>
      <c r="H62" s="20">
        <v>10</v>
      </c>
      <c r="I62" s="29">
        <f t="shared" si="17"/>
        <v>4.311326532236091</v>
      </c>
      <c r="J62" s="25">
        <f t="shared" si="18"/>
        <v>76</v>
      </c>
      <c r="K62" s="28">
        <f t="shared" si="19"/>
        <v>9</v>
      </c>
      <c r="L62" s="36">
        <f t="shared" si="20"/>
        <v>3318.3072403542192</v>
      </c>
      <c r="M62" s="30"/>
      <c r="N62" s="30"/>
      <c r="O62" s="30"/>
      <c r="P62" s="30"/>
    </row>
    <row r="63" spans="4:16" x14ac:dyDescent="0.2">
      <c r="D63" s="84">
        <v>52</v>
      </c>
      <c r="E63" s="79">
        <f t="shared" si="16"/>
        <v>85.5</v>
      </c>
      <c r="F63" s="19">
        <v>90</v>
      </c>
      <c r="G63" s="20">
        <v>4</v>
      </c>
      <c r="H63" s="20">
        <v>2.25</v>
      </c>
      <c r="I63" s="29">
        <f t="shared" si="17"/>
        <v>0.82893366240993649</v>
      </c>
      <c r="J63" s="25">
        <f t="shared" si="18"/>
        <v>88</v>
      </c>
      <c r="K63" s="28">
        <f t="shared" si="19"/>
        <v>2</v>
      </c>
      <c r="L63" s="36">
        <f t="shared" si="20"/>
        <v>5741.4569239761959</v>
      </c>
      <c r="M63" s="30"/>
      <c r="N63" s="30"/>
      <c r="O63" s="30"/>
      <c r="P63" s="30"/>
    </row>
    <row r="64" spans="4:16" x14ac:dyDescent="0.2">
      <c r="D64" s="141">
        <v>53</v>
      </c>
      <c r="E64" s="82">
        <f t="shared" si="16"/>
        <v>77</v>
      </c>
      <c r="F64" s="65">
        <v>90</v>
      </c>
      <c r="G64" s="66">
        <v>12</v>
      </c>
      <c r="H64" s="66">
        <v>6.5</v>
      </c>
      <c r="I64" s="59">
        <f t="shared" si="17"/>
        <v>2.6036082911472418</v>
      </c>
      <c r="J64" s="60">
        <f t="shared" si="18"/>
        <v>84</v>
      </c>
      <c r="K64" s="61">
        <f t="shared" si="19"/>
        <v>6</v>
      </c>
      <c r="L64" s="64">
        <f t="shared" si="20"/>
        <v>4656.6257107834708</v>
      </c>
      <c r="M64" s="11"/>
      <c r="N64" s="11"/>
      <c r="O64" s="11"/>
      <c r="P64" s="11"/>
    </row>
    <row r="65" spans="2:17" x14ac:dyDescent="0.2">
      <c r="D65" s="84">
        <v>54</v>
      </c>
      <c r="E65" s="79">
        <f t="shared" si="16"/>
        <v>70</v>
      </c>
      <c r="F65" s="19">
        <v>90</v>
      </c>
      <c r="G65" s="20">
        <v>18</v>
      </c>
      <c r="H65" s="20">
        <v>10</v>
      </c>
      <c r="I65" s="29">
        <f t="shared" si="17"/>
        <v>4.0461080717011146</v>
      </c>
      <c r="J65" s="25">
        <f t="shared" si="18"/>
        <v>81</v>
      </c>
      <c r="K65" s="28">
        <f t="shared" si="19"/>
        <v>9</v>
      </c>
      <c r="L65" s="36">
        <f t="shared" si="20"/>
        <v>3848.4510006474966</v>
      </c>
      <c r="M65" s="30"/>
      <c r="N65" s="30"/>
      <c r="O65" s="30"/>
      <c r="P65" s="30"/>
    </row>
    <row r="66" spans="2:17" x14ac:dyDescent="0.2">
      <c r="D66" s="84">
        <v>55</v>
      </c>
      <c r="E66" s="79">
        <f t="shared" si="16"/>
        <v>90.5</v>
      </c>
      <c r="F66" s="19">
        <v>95</v>
      </c>
      <c r="G66" s="20">
        <v>4</v>
      </c>
      <c r="H66" s="20">
        <v>2.25</v>
      </c>
      <c r="I66" s="29">
        <f t="shared" si="17"/>
        <v>0.78437306262419537</v>
      </c>
      <c r="J66" s="25">
        <f t="shared" si="18"/>
        <v>93</v>
      </c>
      <c r="K66" s="28">
        <f t="shared" si="19"/>
        <v>2</v>
      </c>
      <c r="L66" s="36">
        <f t="shared" si="20"/>
        <v>6432.6073077659512</v>
      </c>
      <c r="M66" s="30"/>
      <c r="N66" s="30"/>
      <c r="O66" s="30"/>
      <c r="P66" s="30"/>
    </row>
    <row r="67" spans="2:17" x14ac:dyDescent="0.2">
      <c r="D67" s="141">
        <v>56</v>
      </c>
      <c r="E67" s="82">
        <f t="shared" si="16"/>
        <v>82</v>
      </c>
      <c r="F67" s="65">
        <v>95</v>
      </c>
      <c r="G67" s="66">
        <v>12</v>
      </c>
      <c r="H67" s="66">
        <v>6.5</v>
      </c>
      <c r="I67" s="59">
        <f t="shared" si="17"/>
        <v>2.4575228191708591</v>
      </c>
      <c r="J67" s="60">
        <f t="shared" si="18"/>
        <v>89</v>
      </c>
      <c r="K67" s="61">
        <f t="shared" si="19"/>
        <v>6</v>
      </c>
      <c r="L67" s="64">
        <f t="shared" si="20"/>
        <v>5281.0172506844419</v>
      </c>
      <c r="M67" s="11"/>
      <c r="N67" s="11"/>
      <c r="O67" s="11"/>
      <c r="P67" s="11"/>
    </row>
    <row r="68" spans="2:17" x14ac:dyDescent="0.2">
      <c r="D68" s="84">
        <v>57</v>
      </c>
      <c r="E68" s="79">
        <f t="shared" si="16"/>
        <v>75</v>
      </c>
      <c r="F68" s="19">
        <v>95</v>
      </c>
      <c r="G68" s="20">
        <v>18</v>
      </c>
      <c r="H68" s="20">
        <v>10</v>
      </c>
      <c r="I68" s="29">
        <f t="shared" si="17"/>
        <v>3.8115839494943669</v>
      </c>
      <c r="J68" s="25">
        <f t="shared" si="18"/>
        <v>86</v>
      </c>
      <c r="K68" s="28">
        <f t="shared" si="19"/>
        <v>9</v>
      </c>
      <c r="L68" s="36">
        <f t="shared" si="20"/>
        <v>4417.8646691106469</v>
      </c>
      <c r="M68" s="30"/>
      <c r="N68" s="30"/>
      <c r="O68" s="30"/>
      <c r="P68" s="30"/>
    </row>
    <row r="69" spans="2:17" x14ac:dyDescent="0.2">
      <c r="D69" s="84">
        <v>58</v>
      </c>
      <c r="E69" s="79">
        <f t="shared" si="16"/>
        <v>95.5</v>
      </c>
      <c r="F69" s="19">
        <v>100</v>
      </c>
      <c r="G69" s="20">
        <v>4</v>
      </c>
      <c r="H69" s="20">
        <v>2.25</v>
      </c>
      <c r="I69" s="29">
        <f t="shared" si="17"/>
        <v>0.7443586526074869</v>
      </c>
      <c r="J69" s="25">
        <f t="shared" si="18"/>
        <v>98</v>
      </c>
      <c r="K69" s="28">
        <f t="shared" si="19"/>
        <v>2</v>
      </c>
      <c r="L69" s="36">
        <f t="shared" si="20"/>
        <v>7163.0275997255776</v>
      </c>
      <c r="M69" s="30"/>
      <c r="N69" s="30"/>
      <c r="O69" s="30"/>
      <c r="P69" s="30"/>
    </row>
    <row r="70" spans="2:17" x14ac:dyDescent="0.2">
      <c r="D70" s="141">
        <v>59</v>
      </c>
      <c r="E70" s="82">
        <f t="shared" si="16"/>
        <v>87</v>
      </c>
      <c r="F70" s="65">
        <v>100</v>
      </c>
      <c r="G70" s="66">
        <v>12</v>
      </c>
      <c r="H70" s="66">
        <v>6.5</v>
      </c>
      <c r="I70" s="59">
        <f t="shared" si="17"/>
        <v>2.3269512417151739</v>
      </c>
      <c r="J70" s="60">
        <f t="shared" si="18"/>
        <v>94</v>
      </c>
      <c r="K70" s="61">
        <f t="shared" si="19"/>
        <v>6</v>
      </c>
      <c r="L70" s="64">
        <f t="shared" si="20"/>
        <v>5944.678698755286</v>
      </c>
      <c r="M70" s="11"/>
      <c r="N70" s="11"/>
      <c r="O70" s="11"/>
      <c r="P70" s="11"/>
    </row>
    <row r="71" spans="2:17" x14ac:dyDescent="0.2">
      <c r="D71" s="84">
        <v>60</v>
      </c>
      <c r="E71" s="79">
        <f t="shared" si="16"/>
        <v>78</v>
      </c>
      <c r="F71" s="19">
        <v>100</v>
      </c>
      <c r="G71" s="20">
        <v>20</v>
      </c>
      <c r="H71" s="20">
        <v>11</v>
      </c>
      <c r="I71" s="29">
        <f t="shared" si="17"/>
        <v>4.0461080717011138</v>
      </c>
      <c r="J71" s="25">
        <f t="shared" si="18"/>
        <v>90</v>
      </c>
      <c r="K71" s="28">
        <f t="shared" si="19"/>
        <v>10</v>
      </c>
      <c r="L71" s="36">
        <f t="shared" si="20"/>
        <v>4778.3624261100749</v>
      </c>
      <c r="M71" s="30"/>
      <c r="N71" s="30"/>
      <c r="O71" s="30"/>
      <c r="P71" s="30"/>
    </row>
    <row r="72" spans="2:17" x14ac:dyDescent="0.2">
      <c r="D72" s="84">
        <v>61</v>
      </c>
      <c r="E72" s="79">
        <f t="shared" si="16"/>
        <v>105.5</v>
      </c>
      <c r="F72" s="19">
        <v>110</v>
      </c>
      <c r="G72" s="20">
        <v>4</v>
      </c>
      <c r="H72" s="20">
        <v>2.25</v>
      </c>
      <c r="I72" s="29">
        <f t="shared" si="17"/>
        <v>0.67544326626902329</v>
      </c>
      <c r="J72" s="25">
        <f t="shared" si="18"/>
        <v>108</v>
      </c>
      <c r="K72" s="28">
        <f t="shared" si="19"/>
        <v>2</v>
      </c>
      <c r="L72" s="36">
        <f t="shared" si="20"/>
        <v>8741.6779081544482</v>
      </c>
      <c r="M72" s="30"/>
      <c r="N72" s="30"/>
      <c r="O72" s="30"/>
      <c r="P72" s="30"/>
    </row>
    <row r="73" spans="2:17" x14ac:dyDescent="0.2">
      <c r="D73" s="141">
        <v>62</v>
      </c>
      <c r="E73" s="82">
        <f t="shared" si="16"/>
        <v>97</v>
      </c>
      <c r="F73" s="65">
        <v>110</v>
      </c>
      <c r="G73" s="66">
        <v>12</v>
      </c>
      <c r="H73" s="66">
        <v>6.5</v>
      </c>
      <c r="I73" s="59">
        <f t="shared" si="17"/>
        <v>2.1034175826775936</v>
      </c>
      <c r="J73" s="60">
        <f t="shared" si="18"/>
        <v>104</v>
      </c>
      <c r="K73" s="61">
        <f t="shared" si="19"/>
        <v>6</v>
      </c>
      <c r="L73" s="64">
        <f t="shared" si="20"/>
        <v>7389.8113194065909</v>
      </c>
      <c r="M73" s="11"/>
      <c r="N73" s="11"/>
      <c r="O73" s="11"/>
      <c r="P73" s="11"/>
    </row>
    <row r="74" spans="2:17" x14ac:dyDescent="0.2">
      <c r="D74" s="84">
        <v>63</v>
      </c>
      <c r="E74" s="79">
        <f t="shared" si="16"/>
        <v>88</v>
      </c>
      <c r="F74" s="22">
        <v>110</v>
      </c>
      <c r="G74" s="20">
        <v>20</v>
      </c>
      <c r="H74" s="20">
        <v>11</v>
      </c>
      <c r="I74" s="29">
        <f t="shared" si="17"/>
        <v>3.6426468877225737</v>
      </c>
      <c r="J74" s="25">
        <f t="shared" si="18"/>
        <v>100</v>
      </c>
      <c r="K74" s="28">
        <f t="shared" si="19"/>
        <v>10</v>
      </c>
      <c r="L74" s="36">
        <f t="shared" si="20"/>
        <v>6082.1233773498398</v>
      </c>
      <c r="M74" s="30"/>
      <c r="N74" s="30"/>
      <c r="O74" s="30"/>
      <c r="P74" s="30"/>
    </row>
    <row r="75" spans="2:17" x14ac:dyDescent="0.2">
      <c r="D75" s="84">
        <v>64</v>
      </c>
      <c r="E75" s="79">
        <f t="shared" si="16"/>
        <v>113</v>
      </c>
      <c r="F75" s="22">
        <v>120</v>
      </c>
      <c r="G75" s="21">
        <v>6</v>
      </c>
      <c r="H75" s="20">
        <v>3.5</v>
      </c>
      <c r="I75" s="29">
        <f t="shared" si="17"/>
        <v>0.93518940695866304</v>
      </c>
      <c r="J75" s="25">
        <f t="shared" si="18"/>
        <v>117</v>
      </c>
      <c r="K75" s="28">
        <f t="shared" si="19"/>
        <v>3</v>
      </c>
      <c r="L75" s="36">
        <f t="shared" si="20"/>
        <v>10028.749148422017</v>
      </c>
      <c r="M75" s="30"/>
      <c r="N75" s="30"/>
      <c r="O75" s="30"/>
      <c r="P75" s="30"/>
    </row>
    <row r="76" spans="2:17" ht="13.5" thickBot="1" x14ac:dyDescent="0.25">
      <c r="D76" s="142">
        <v>65</v>
      </c>
      <c r="E76" s="83">
        <f t="shared" si="16"/>
        <v>104</v>
      </c>
      <c r="F76" s="68">
        <v>120</v>
      </c>
      <c r="G76" s="69">
        <v>14</v>
      </c>
      <c r="H76" s="70">
        <v>8</v>
      </c>
      <c r="I76" s="71">
        <f t="shared" si="17"/>
        <v>2.2583817644862707</v>
      </c>
      <c r="J76" s="72">
        <f t="shared" si="18"/>
        <v>113</v>
      </c>
      <c r="K76" s="73">
        <f t="shared" si="19"/>
        <v>7</v>
      </c>
      <c r="L76" s="74">
        <f t="shared" si="20"/>
        <v>8494.8665353068009</v>
      </c>
      <c r="M76" s="11"/>
      <c r="N76" s="11"/>
      <c r="O76" s="11"/>
      <c r="P76" s="11"/>
    </row>
    <row r="77" spans="2:17" x14ac:dyDescent="0.2">
      <c r="E77" s="15"/>
      <c r="F77" s="23"/>
      <c r="G77" s="16"/>
      <c r="H77" s="16"/>
      <c r="I77" s="16"/>
      <c r="J77" s="16"/>
      <c r="K77" s="16"/>
      <c r="L77" s="16"/>
      <c r="M77" s="11"/>
      <c r="N77" s="11"/>
      <c r="O77" s="11"/>
      <c r="P77" s="11"/>
    </row>
    <row r="78" spans="2:17" x14ac:dyDescent="0.2">
      <c r="C78" s="1"/>
      <c r="L78" s="1"/>
      <c r="M78" s="11"/>
      <c r="N78" s="11"/>
      <c r="O78" s="11"/>
      <c r="P78" s="11"/>
      <c r="Q78" s="1"/>
    </row>
    <row r="79" spans="2:17" x14ac:dyDescent="0.2">
      <c r="B79" s="1"/>
      <c r="C79" s="1"/>
      <c r="M79" s="11"/>
      <c r="N79" s="11"/>
      <c r="O79" s="11"/>
      <c r="P79" s="11"/>
      <c r="Q79" s="1"/>
    </row>
  </sheetData>
  <sheetProtection password="C6DC" sheet="1" objects="1" scenarios="1"/>
  <phoneticPr fontId="55" type="noConversion"/>
  <printOptions gridLinesSet="0"/>
  <pageMargins left="0.78740157499999996" right="0.78740157499999996" top="0.984251969" bottom="0.984251969" header="0.51181102300000003" footer="0.51181102300000003"/>
  <pageSetup paperSize="9" orientation="portrait" horizontalDpi="300" verticalDpi="0" r:id="rId1"/>
  <headerFooter alignWithMargins="0">
    <oddHeader>&amp;A</oddHeader>
    <oddFooter>Seite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4" r:id="rId4" name="Button 8">
              <controlPr defaultSize="0" print="0" autoFill="0" autoLine="0" autoPict="0" macro="[0]!zurück_Daten_1">
                <anchor moveWithCells="1" sizeWithCells="1">
                  <from>
                    <xdr:col>0</xdr:col>
                    <xdr:colOff>152400</xdr:colOff>
                    <xdr:row>1</xdr:row>
                    <xdr:rowOff>161925</xdr:rowOff>
                  </from>
                  <to>
                    <xdr:col>2</xdr:col>
                    <xdr:colOff>390525</xdr:colOff>
                    <xdr:row>2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5"/>
  <dimension ref="B1:S25"/>
  <sheetViews>
    <sheetView showGridLines="0" showRowColHeaders="0" workbookViewId="0">
      <selection activeCell="D5" sqref="D5"/>
    </sheetView>
  </sheetViews>
  <sheetFormatPr baseColWidth="10" defaultRowHeight="12.75" x14ac:dyDescent="0.2"/>
  <cols>
    <col min="1" max="1" width="6" style="91" customWidth="1"/>
    <col min="2" max="4" width="6.7109375" style="91" customWidth="1"/>
    <col min="5" max="5" width="10.140625" style="91" customWidth="1"/>
    <col min="6" max="6" width="12.42578125" style="91" customWidth="1"/>
    <col min="7" max="7" width="11.28515625" style="91" customWidth="1"/>
    <col min="8" max="8" width="13.5703125" style="91" customWidth="1"/>
    <col min="9" max="9" width="9.7109375" style="91" customWidth="1"/>
    <col min="10" max="10" width="9.140625" style="91" customWidth="1"/>
    <col min="11" max="13" width="6.7109375" style="91" customWidth="1"/>
    <col min="14" max="16384" width="11.42578125" style="91"/>
  </cols>
  <sheetData>
    <row r="1" spans="2:18" ht="13.5" thickBot="1" x14ac:dyDescent="0.25">
      <c r="K1" s="92"/>
      <c r="L1" s="92"/>
      <c r="M1" s="92"/>
      <c r="N1" s="92"/>
      <c r="O1" s="92"/>
      <c r="P1" s="92"/>
      <c r="Q1" s="92"/>
      <c r="R1" s="92"/>
    </row>
    <row r="2" spans="2:18" ht="16.5" x14ac:dyDescent="0.3">
      <c r="B2" s="92"/>
      <c r="C2" s="92"/>
      <c r="D2" s="143" t="s">
        <v>132</v>
      </c>
      <c r="E2" s="93" t="s">
        <v>114</v>
      </c>
      <c r="F2" s="94"/>
      <c r="G2" s="95" t="s">
        <v>115</v>
      </c>
      <c r="H2" s="96" t="s">
        <v>75</v>
      </c>
      <c r="I2" s="97" t="s">
        <v>116</v>
      </c>
      <c r="J2" s="98" t="s">
        <v>117</v>
      </c>
      <c r="K2" s="99"/>
      <c r="L2" s="99"/>
      <c r="M2" s="99"/>
      <c r="N2" s="100"/>
      <c r="O2" s="100"/>
      <c r="P2" s="100"/>
      <c r="Q2" s="100"/>
      <c r="R2" s="92"/>
    </row>
    <row r="3" spans="2:18" ht="13.5" thickBot="1" x14ac:dyDescent="0.25">
      <c r="B3" s="92"/>
      <c r="C3" s="92"/>
      <c r="D3" s="144" t="s">
        <v>133</v>
      </c>
      <c r="E3" s="101" t="s">
        <v>12</v>
      </c>
      <c r="F3" s="102"/>
      <c r="G3" s="103" t="s">
        <v>12</v>
      </c>
      <c r="H3" s="104" t="s">
        <v>17</v>
      </c>
      <c r="I3" s="105" t="s">
        <v>44</v>
      </c>
      <c r="J3" s="106" t="s">
        <v>44</v>
      </c>
      <c r="K3" s="107"/>
      <c r="L3" s="107"/>
      <c r="M3" s="107"/>
      <c r="N3" s="107"/>
      <c r="O3" s="107"/>
      <c r="P3" s="107"/>
      <c r="Q3" s="107"/>
      <c r="R3" s="92"/>
    </row>
    <row r="4" spans="2:18" x14ac:dyDescent="0.2">
      <c r="B4" s="92"/>
      <c r="C4" s="92"/>
      <c r="D4" s="108"/>
      <c r="E4" s="109"/>
      <c r="F4" s="110"/>
      <c r="G4" s="110"/>
      <c r="H4" s="110"/>
      <c r="I4" s="110"/>
      <c r="J4" s="111"/>
      <c r="K4" s="92"/>
      <c r="L4" s="92"/>
      <c r="M4" s="92"/>
      <c r="N4" s="92"/>
      <c r="O4" s="92"/>
      <c r="P4" s="92"/>
      <c r="Q4" s="92"/>
      <c r="R4" s="92"/>
    </row>
    <row r="5" spans="2:18" x14ac:dyDescent="0.2">
      <c r="B5" s="92"/>
      <c r="C5" s="92"/>
      <c r="D5" s="467">
        <f>Eingabe!D161</f>
        <v>6</v>
      </c>
      <c r="E5" s="150" t="str">
        <f t="shared" ref="E5:J5" si="0">VLOOKUP($D$5,$D$11:$J$20,E8,3)</f>
        <v>St</v>
      </c>
      <c r="F5" s="151" t="str">
        <f t="shared" si="0"/>
        <v>CuSn-Leg.</v>
      </c>
      <c r="G5" s="151" t="str">
        <f t="shared" si="0"/>
        <v>geschmiert</v>
      </c>
      <c r="H5" s="151">
        <f t="shared" si="0"/>
        <v>6</v>
      </c>
      <c r="I5" s="151">
        <f t="shared" si="0"/>
        <v>10</v>
      </c>
      <c r="J5" s="152">
        <f t="shared" si="0"/>
        <v>20</v>
      </c>
      <c r="K5" s="112"/>
      <c r="L5" s="112"/>
      <c r="M5" s="112"/>
      <c r="N5" s="107"/>
      <c r="O5" s="107"/>
      <c r="P5" s="107"/>
      <c r="Q5" s="107"/>
      <c r="R5" s="92"/>
    </row>
    <row r="6" spans="2:18" ht="13.5" thickBot="1" x14ac:dyDescent="0.25">
      <c r="B6" s="92"/>
      <c r="C6" s="92"/>
      <c r="D6" s="113"/>
      <c r="E6" s="114"/>
      <c r="F6" s="115"/>
      <c r="G6" s="115"/>
      <c r="H6" s="115"/>
      <c r="I6" s="115"/>
      <c r="J6" s="116"/>
      <c r="K6" s="92"/>
      <c r="L6" s="92"/>
      <c r="M6" s="92"/>
      <c r="N6" s="92"/>
      <c r="O6" s="92"/>
      <c r="P6" s="92"/>
      <c r="Q6" s="92"/>
      <c r="R6" s="92"/>
    </row>
    <row r="7" spans="2:18" x14ac:dyDescent="0.2">
      <c r="K7" s="92"/>
      <c r="L7" s="92"/>
      <c r="M7" s="92"/>
      <c r="N7" s="92"/>
      <c r="O7" s="92"/>
      <c r="P7" s="92"/>
      <c r="Q7" s="92"/>
      <c r="R7" s="92"/>
    </row>
    <row r="8" spans="2:18" ht="13.5" thickBot="1" x14ac:dyDescent="0.25">
      <c r="D8" s="117">
        <v>1</v>
      </c>
      <c r="E8" s="117">
        <v>2</v>
      </c>
      <c r="F8" s="117">
        <v>3</v>
      </c>
      <c r="G8" s="117">
        <v>4</v>
      </c>
      <c r="H8" s="117">
        <v>5</v>
      </c>
      <c r="I8" s="118">
        <v>6</v>
      </c>
      <c r="J8" s="119">
        <v>7</v>
      </c>
      <c r="K8" s="120"/>
      <c r="L8" s="120"/>
      <c r="M8" s="121"/>
      <c r="N8" s="122"/>
      <c r="O8" s="123"/>
      <c r="P8" s="92"/>
      <c r="Q8" s="92"/>
      <c r="R8" s="92"/>
    </row>
    <row r="9" spans="2:18" ht="16.5" x14ac:dyDescent="0.3">
      <c r="D9" s="145" t="s">
        <v>132</v>
      </c>
      <c r="E9" s="124" t="s">
        <v>114</v>
      </c>
      <c r="F9" s="124"/>
      <c r="G9" s="95" t="s">
        <v>115</v>
      </c>
      <c r="H9" s="96" t="s">
        <v>75</v>
      </c>
      <c r="I9" s="97" t="s">
        <v>116</v>
      </c>
      <c r="J9" s="98" t="s">
        <v>117</v>
      </c>
      <c r="K9" s="99"/>
      <c r="L9" s="99"/>
      <c r="M9" s="99"/>
      <c r="N9" s="100"/>
      <c r="O9" s="100"/>
      <c r="P9" s="100"/>
      <c r="Q9" s="100"/>
      <c r="R9" s="92"/>
    </row>
    <row r="10" spans="2:18" ht="13.5" thickBot="1" x14ac:dyDescent="0.25">
      <c r="D10" s="146" t="s">
        <v>133</v>
      </c>
      <c r="E10" s="102" t="s">
        <v>121</v>
      </c>
      <c r="F10" s="103" t="s">
        <v>122</v>
      </c>
      <c r="G10" s="103" t="s">
        <v>12</v>
      </c>
      <c r="H10" s="104" t="s">
        <v>17</v>
      </c>
      <c r="I10" s="105" t="s">
        <v>44</v>
      </c>
      <c r="J10" s="106" t="s">
        <v>44</v>
      </c>
      <c r="K10" s="107"/>
      <c r="L10" s="107"/>
      <c r="M10" s="107"/>
      <c r="N10" s="107"/>
      <c r="O10" s="107"/>
      <c r="P10" s="107"/>
      <c r="Q10" s="107"/>
      <c r="R10" s="92"/>
    </row>
    <row r="11" spans="2:18" x14ac:dyDescent="0.2">
      <c r="D11" s="125">
        <v>1</v>
      </c>
      <c r="E11" s="126" t="s">
        <v>118</v>
      </c>
      <c r="F11" s="127" t="s">
        <v>134</v>
      </c>
      <c r="G11" s="126" t="s">
        <v>123</v>
      </c>
      <c r="H11" s="128">
        <v>12</v>
      </c>
      <c r="I11" s="129">
        <v>3</v>
      </c>
      <c r="J11" s="130">
        <v>7</v>
      </c>
      <c r="K11" s="131"/>
      <c r="L11" s="131"/>
      <c r="M11" s="131"/>
      <c r="N11" s="107"/>
      <c r="O11" s="107"/>
      <c r="P11" s="131"/>
      <c r="Q11" s="131"/>
      <c r="R11" s="92"/>
    </row>
    <row r="12" spans="2:18" x14ac:dyDescent="0.2">
      <c r="D12" s="125">
        <v>2</v>
      </c>
      <c r="E12" s="126" t="s">
        <v>118</v>
      </c>
      <c r="F12" s="127" t="s">
        <v>134</v>
      </c>
      <c r="G12" s="126" t="s">
        <v>120</v>
      </c>
      <c r="H12" s="128">
        <v>6</v>
      </c>
      <c r="I12" s="129">
        <v>3</v>
      </c>
      <c r="J12" s="130">
        <v>7</v>
      </c>
      <c r="K12" s="131"/>
      <c r="L12" s="131"/>
      <c r="M12" s="131"/>
      <c r="N12" s="107"/>
      <c r="O12" s="107"/>
      <c r="P12" s="131"/>
      <c r="Q12" s="131"/>
      <c r="R12" s="92"/>
    </row>
    <row r="13" spans="2:18" x14ac:dyDescent="0.2">
      <c r="D13" s="125">
        <v>3</v>
      </c>
      <c r="E13" s="126" t="s">
        <v>118</v>
      </c>
      <c r="F13" s="132" t="s">
        <v>124</v>
      </c>
      <c r="G13" s="133" t="s">
        <v>123</v>
      </c>
      <c r="H13" s="128">
        <v>10</v>
      </c>
      <c r="I13" s="129">
        <v>10</v>
      </c>
      <c r="J13" s="130">
        <v>20</v>
      </c>
      <c r="K13" s="131"/>
      <c r="L13" s="131"/>
      <c r="M13" s="131"/>
      <c r="N13" s="107"/>
      <c r="O13" s="107"/>
      <c r="P13" s="131"/>
      <c r="Q13" s="131"/>
      <c r="R13" s="92"/>
    </row>
    <row r="14" spans="2:18" x14ac:dyDescent="0.2">
      <c r="D14" s="125">
        <v>4</v>
      </c>
      <c r="E14" s="126" t="s">
        <v>118</v>
      </c>
      <c r="F14" s="132" t="s">
        <v>124</v>
      </c>
      <c r="G14" s="133" t="s">
        <v>120</v>
      </c>
      <c r="H14" s="128">
        <v>6</v>
      </c>
      <c r="I14" s="129">
        <v>10</v>
      </c>
      <c r="J14" s="130">
        <v>20</v>
      </c>
      <c r="K14" s="131"/>
      <c r="L14" s="131"/>
      <c r="M14" s="131"/>
      <c r="N14" s="107"/>
      <c r="O14" s="107"/>
      <c r="P14" s="131"/>
      <c r="Q14" s="131"/>
      <c r="R14" s="92"/>
    </row>
    <row r="15" spans="2:18" x14ac:dyDescent="0.2">
      <c r="D15" s="125">
        <v>5</v>
      </c>
      <c r="E15" s="126" t="s">
        <v>118</v>
      </c>
      <c r="F15" s="132" t="s">
        <v>119</v>
      </c>
      <c r="G15" s="133" t="s">
        <v>123</v>
      </c>
      <c r="H15" s="128">
        <v>10</v>
      </c>
      <c r="I15" s="129">
        <v>10</v>
      </c>
      <c r="J15" s="130">
        <v>20</v>
      </c>
      <c r="K15" s="131"/>
      <c r="L15" s="131"/>
      <c r="M15" s="131"/>
      <c r="N15" s="107"/>
      <c r="O15" s="107"/>
      <c r="P15" s="131"/>
      <c r="Q15" s="131"/>
      <c r="R15" s="92"/>
    </row>
    <row r="16" spans="2:18" x14ac:dyDescent="0.2">
      <c r="D16" s="125">
        <v>6</v>
      </c>
      <c r="E16" s="126" t="s">
        <v>118</v>
      </c>
      <c r="F16" s="132" t="s">
        <v>119</v>
      </c>
      <c r="G16" s="133" t="s">
        <v>120</v>
      </c>
      <c r="H16" s="128">
        <v>6</v>
      </c>
      <c r="I16" s="129">
        <v>10</v>
      </c>
      <c r="J16" s="130">
        <v>20</v>
      </c>
      <c r="K16" s="131"/>
      <c r="L16" s="131"/>
      <c r="M16" s="131"/>
      <c r="N16" s="107"/>
      <c r="O16" s="107"/>
      <c r="P16" s="131"/>
      <c r="Q16" s="131"/>
      <c r="R16" s="92"/>
    </row>
    <row r="17" spans="3:19" x14ac:dyDescent="0.2">
      <c r="D17" s="125">
        <v>7</v>
      </c>
      <c r="E17" s="126" t="s">
        <v>118</v>
      </c>
      <c r="F17" s="132" t="s">
        <v>125</v>
      </c>
      <c r="G17" s="133" t="s">
        <v>123</v>
      </c>
      <c r="H17" s="128">
        <v>6</v>
      </c>
      <c r="I17" s="129">
        <v>5</v>
      </c>
      <c r="J17" s="130">
        <v>15</v>
      </c>
      <c r="K17" s="131"/>
      <c r="L17" s="131"/>
      <c r="M17" s="131"/>
      <c r="N17" s="107"/>
      <c r="O17" s="107"/>
      <c r="P17" s="131"/>
      <c r="Q17" s="131"/>
      <c r="R17" s="92"/>
    </row>
    <row r="18" spans="3:19" x14ac:dyDescent="0.2">
      <c r="D18" s="125">
        <v>8</v>
      </c>
      <c r="E18" s="126" t="s">
        <v>118</v>
      </c>
      <c r="F18" s="132" t="s">
        <v>125</v>
      </c>
      <c r="G18" s="133" t="s">
        <v>120</v>
      </c>
      <c r="H18" s="128">
        <v>2.5</v>
      </c>
      <c r="I18" s="129">
        <v>5</v>
      </c>
      <c r="J18" s="130">
        <v>15</v>
      </c>
      <c r="K18" s="131"/>
      <c r="L18" s="131"/>
      <c r="M18" s="131"/>
      <c r="N18" s="107"/>
      <c r="O18" s="107"/>
      <c r="P18" s="131"/>
      <c r="Q18" s="131"/>
      <c r="R18" s="92"/>
    </row>
    <row r="19" spans="3:19" x14ac:dyDescent="0.2">
      <c r="D19" s="125">
        <v>9</v>
      </c>
      <c r="E19" s="126" t="s">
        <v>118</v>
      </c>
      <c r="F19" s="132" t="s">
        <v>126</v>
      </c>
      <c r="G19" s="133" t="s">
        <v>123</v>
      </c>
      <c r="H19" s="128">
        <v>6</v>
      </c>
      <c r="I19" s="129">
        <v>20</v>
      </c>
      <c r="J19" s="130">
        <v>55</v>
      </c>
      <c r="K19" s="131"/>
      <c r="L19" s="131"/>
      <c r="M19" s="131"/>
      <c r="N19" s="107"/>
      <c r="O19" s="107"/>
      <c r="P19" s="131"/>
      <c r="Q19" s="131"/>
      <c r="R19" s="92"/>
    </row>
    <row r="20" spans="3:19" ht="13.5" thickBot="1" x14ac:dyDescent="0.25">
      <c r="D20" s="134">
        <v>10</v>
      </c>
      <c r="E20" s="105" t="s">
        <v>118</v>
      </c>
      <c r="F20" s="135" t="s">
        <v>126</v>
      </c>
      <c r="G20" s="136" t="s">
        <v>120</v>
      </c>
      <c r="H20" s="137">
        <v>2.5</v>
      </c>
      <c r="I20" s="138">
        <v>20</v>
      </c>
      <c r="J20" s="139">
        <v>55</v>
      </c>
      <c r="K20" s="131"/>
      <c r="L20" s="131"/>
      <c r="M20" s="131"/>
      <c r="N20" s="107"/>
      <c r="O20" s="107"/>
      <c r="P20" s="131"/>
      <c r="Q20" s="131"/>
      <c r="R20" s="92"/>
    </row>
    <row r="21" spans="3:19" x14ac:dyDescent="0.2">
      <c r="C21" s="92"/>
      <c r="D21" s="92"/>
      <c r="E21" s="140"/>
      <c r="F21" s="140"/>
      <c r="G21" s="107"/>
      <c r="H21" s="112"/>
      <c r="I21" s="112"/>
      <c r="J21" s="112"/>
      <c r="K21" s="131"/>
      <c r="L21" s="131"/>
      <c r="M21" s="131"/>
      <c r="N21" s="107"/>
      <c r="O21" s="107"/>
      <c r="P21" s="131"/>
      <c r="Q21" s="131"/>
      <c r="R21" s="92"/>
      <c r="S21" s="92"/>
    </row>
    <row r="22" spans="3:19" x14ac:dyDescent="0.2">
      <c r="C22" s="92"/>
      <c r="D22" s="92"/>
      <c r="E22" s="140"/>
      <c r="F22" s="140"/>
      <c r="G22" s="107"/>
      <c r="H22" s="112"/>
      <c r="I22" s="112"/>
      <c r="J22" s="112"/>
      <c r="K22" s="131"/>
      <c r="L22" s="131"/>
      <c r="M22" s="131"/>
      <c r="N22" s="107"/>
      <c r="O22" s="107"/>
      <c r="P22" s="131"/>
      <c r="Q22" s="131"/>
      <c r="R22" s="92"/>
      <c r="S22" s="92"/>
    </row>
    <row r="23" spans="3:19" x14ac:dyDescent="0.2">
      <c r="C23" s="92"/>
      <c r="D23" s="92"/>
      <c r="E23" s="140"/>
      <c r="F23" s="140"/>
      <c r="G23" s="107"/>
      <c r="H23" s="112"/>
      <c r="I23" s="112"/>
      <c r="J23" s="112"/>
      <c r="K23" s="112"/>
      <c r="L23" s="112"/>
      <c r="M23" s="112"/>
      <c r="N23" s="107"/>
      <c r="O23" s="107"/>
      <c r="P23" s="107"/>
      <c r="Q23" s="107"/>
      <c r="R23" s="92"/>
      <c r="S23" s="92"/>
    </row>
    <row r="24" spans="3:19" x14ac:dyDescent="0.2"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</row>
    <row r="25" spans="3:19" x14ac:dyDescent="0.2">
      <c r="N25" s="92"/>
      <c r="O25" s="92"/>
      <c r="P25" s="92"/>
      <c r="Q25" s="92"/>
      <c r="R25" s="92"/>
      <c r="S25" s="92"/>
    </row>
  </sheetData>
  <sheetProtection password="C6DC" sheet="1" objects="1" scenarios="1"/>
  <phoneticPr fontId="55" type="noConversion"/>
  <printOptions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6" r:id="rId3" name="Button 6">
              <controlPr defaultSize="0" print="0" autoFill="0" autoLine="0" autoPict="0" macro="[0]!zurück_Daten_2">
                <anchor moveWithCells="1" sizeWithCells="1">
                  <from>
                    <xdr:col>0</xdr:col>
                    <xdr:colOff>57150</xdr:colOff>
                    <xdr:row>0</xdr:row>
                    <xdr:rowOff>161925</xdr:rowOff>
                  </from>
                  <to>
                    <xdr:col>2</xdr:col>
                    <xdr:colOff>400050</xdr:colOff>
                    <xdr:row>1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9</vt:i4>
      </vt:variant>
    </vt:vector>
  </HeadingPairs>
  <TitlesOfParts>
    <vt:vector size="14" baseType="lpstr">
      <vt:lpstr>Eingabe</vt:lpstr>
      <vt:lpstr>Grafik</vt:lpstr>
      <vt:lpstr>Grafik2</vt:lpstr>
      <vt:lpstr>Daten_1</vt:lpstr>
      <vt:lpstr>Daten_2</vt:lpstr>
      <vt:lpstr>cB</vt:lpstr>
      <vt:lpstr>Eingabe!Druckbereich</vt:lpstr>
      <vt:lpstr>isoll</vt:lpstr>
      <vt:lpstr>Lh</vt:lpstr>
      <vt:lpstr>nk</vt:lpstr>
      <vt:lpstr>Strangzahl</vt:lpstr>
      <vt:lpstr>Xsoll</vt:lpstr>
      <vt:lpstr>zg</vt:lpstr>
      <vt:lpstr>zk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Bewegungsschrauben</dc:title>
  <dc:creator>Muhs</dc:creator>
  <cp:lastModifiedBy>Rumpf, Sibylle, Springer DE DE</cp:lastModifiedBy>
  <cp:lastPrinted>2013-10-19T07:14:52Z</cp:lastPrinted>
  <dcterms:created xsi:type="dcterms:W3CDTF">1998-06-16T13:04:57Z</dcterms:created>
  <dcterms:modified xsi:type="dcterms:W3CDTF">2014-08-13T12:05:18Z</dcterms:modified>
</cp:coreProperties>
</file>